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1. SÍNTESE ESTATISTICA\104. Abril 2022\"/>
    </mc:Choice>
  </mc:AlternateContent>
  <xr:revisionPtr revIDLastSave="0" documentId="13_ncr:1_{277C30FE-FD45-4614-B70E-1F1BE4E3E8C8}" xr6:coauthVersionLast="47" xr6:coauthVersionMax="47" xr10:uidLastSave="{00000000-0000-0000-0000-000000000000}"/>
  <bookViews>
    <workbookView xWindow="28680" yWindow="-120" windowWidth="29040" windowHeight="15720" activeTab="6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'2'!$A$1:$AT$68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'3'!$A$1:$AT$68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2" l="1"/>
  <c r="AS54" i="89"/>
  <c r="AT54" i="89" s="1"/>
  <c r="AS32" i="89"/>
  <c r="AT32" i="89" s="1"/>
  <c r="AS10" i="89"/>
  <c r="AT10" i="89" s="1"/>
  <c r="AS54" i="88"/>
  <c r="AT54" i="88" s="1"/>
  <c r="AS32" i="88"/>
  <c r="AT32" i="88" s="1"/>
  <c r="AS10" i="88"/>
  <c r="S63" i="89"/>
  <c r="T63" i="89"/>
  <c r="U63" i="89"/>
  <c r="V63" i="89"/>
  <c r="W63" i="89"/>
  <c r="X63" i="89"/>
  <c r="Y63" i="89"/>
  <c r="Z63" i="89"/>
  <c r="AA63" i="89"/>
  <c r="AB63" i="89"/>
  <c r="AC63" i="89"/>
  <c r="AD63" i="89"/>
  <c r="R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B63" i="89"/>
  <c r="S41" i="89"/>
  <c r="T41" i="89"/>
  <c r="U41" i="89"/>
  <c r="V41" i="89"/>
  <c r="W41" i="89"/>
  <c r="X41" i="89"/>
  <c r="Y41" i="89"/>
  <c r="Z41" i="89"/>
  <c r="AA41" i="89"/>
  <c r="AB41" i="89"/>
  <c r="AC41" i="89"/>
  <c r="AD41" i="89"/>
  <c r="R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B41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R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B19" i="89"/>
  <c r="S63" i="88"/>
  <c r="T63" i="88"/>
  <c r="U63" i="88"/>
  <c r="V63" i="88"/>
  <c r="W63" i="88"/>
  <c r="X63" i="88"/>
  <c r="Y63" i="88"/>
  <c r="Z63" i="88"/>
  <c r="AA63" i="88"/>
  <c r="AB63" i="88"/>
  <c r="AC63" i="88"/>
  <c r="AD63" i="88"/>
  <c r="R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B63" i="88"/>
  <c r="S41" i="88"/>
  <c r="T41" i="88"/>
  <c r="U41" i="88"/>
  <c r="V41" i="88"/>
  <c r="W41" i="88"/>
  <c r="X41" i="88"/>
  <c r="Y41" i="88"/>
  <c r="Z41" i="88"/>
  <c r="AA41" i="88"/>
  <c r="AB41" i="88"/>
  <c r="AC41" i="88"/>
  <c r="AD41" i="88"/>
  <c r="R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B41" i="88"/>
  <c r="S19" i="88"/>
  <c r="T19" i="88"/>
  <c r="U19" i="88"/>
  <c r="V19" i="88"/>
  <c r="W19" i="88"/>
  <c r="X19" i="88"/>
  <c r="Y19" i="88"/>
  <c r="Z19" i="88"/>
  <c r="AA19" i="88"/>
  <c r="AB19" i="88"/>
  <c r="AC19" i="88"/>
  <c r="AD19" i="88"/>
  <c r="R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B19" i="88"/>
  <c r="N93" i="83"/>
  <c r="O93" i="83"/>
  <c r="P93" i="83" s="1"/>
  <c r="N94" i="83"/>
  <c r="O94" i="83"/>
  <c r="P94" i="83"/>
  <c r="L93" i="83"/>
  <c r="N59" i="83"/>
  <c r="O59" i="83"/>
  <c r="P59" i="83" s="1"/>
  <c r="N60" i="83"/>
  <c r="O60" i="83"/>
  <c r="P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3" i="70"/>
  <c r="N53" i="70"/>
  <c r="O53" i="70"/>
  <c r="P53" i="70" s="1"/>
  <c r="L54" i="70"/>
  <c r="N54" i="70"/>
  <c r="P54" i="70" s="1"/>
  <c r="O54" i="70"/>
  <c r="F53" i="70"/>
  <c r="F54" i="70"/>
  <c r="B32" i="70"/>
  <c r="C32" i="70"/>
  <c r="H32" i="70"/>
  <c r="I32" i="70"/>
  <c r="B32" i="66"/>
  <c r="C32" i="66"/>
  <c r="N58" i="47"/>
  <c r="O58" i="47"/>
  <c r="P58" i="47" s="1"/>
  <c r="L58" i="47"/>
  <c r="F58" i="47"/>
  <c r="J68" i="46" l="1"/>
  <c r="K68" i="46"/>
  <c r="L68" i="46"/>
  <c r="N68" i="46"/>
  <c r="O68" i="46"/>
  <c r="P68" i="46"/>
  <c r="J69" i="46"/>
  <c r="K69" i="46"/>
  <c r="L69" i="46"/>
  <c r="N69" i="46"/>
  <c r="O69" i="46"/>
  <c r="P69" i="46" s="1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J33" i="84"/>
  <c r="I33" i="84"/>
  <c r="D33" i="84"/>
  <c r="C33" i="84"/>
  <c r="J13" i="84"/>
  <c r="I13" i="84"/>
  <c r="L75" i="70"/>
  <c r="N75" i="70"/>
  <c r="O75" i="70"/>
  <c r="P75" i="70" s="1"/>
  <c r="O76" i="70"/>
  <c r="O77" i="70"/>
  <c r="L78" i="70"/>
  <c r="N78" i="70"/>
  <c r="P78" i="70" s="1"/>
  <c r="O78" i="70"/>
  <c r="L79" i="70"/>
  <c r="N79" i="70"/>
  <c r="O79" i="70"/>
  <c r="O80" i="70"/>
  <c r="L81" i="70"/>
  <c r="N81" i="70"/>
  <c r="O81" i="70"/>
  <c r="F75" i="70"/>
  <c r="F78" i="70"/>
  <c r="F79" i="70"/>
  <c r="F81" i="70"/>
  <c r="F30" i="70"/>
  <c r="F31" i="70"/>
  <c r="L30" i="70"/>
  <c r="N30" i="70"/>
  <c r="O30" i="70"/>
  <c r="L31" i="70"/>
  <c r="N31" i="70"/>
  <c r="O31" i="70"/>
  <c r="F25" i="66"/>
  <c r="F26" i="66"/>
  <c r="F27" i="66"/>
  <c r="F29" i="66"/>
  <c r="F30" i="66"/>
  <c r="F53" i="66"/>
  <c r="F73" i="66"/>
  <c r="F74" i="66"/>
  <c r="F76" i="66"/>
  <c r="F77" i="66"/>
  <c r="F78" i="66"/>
  <c r="F79" i="66"/>
  <c r="F80" i="66"/>
  <c r="L73" i="66"/>
  <c r="N73" i="66"/>
  <c r="O73" i="66"/>
  <c r="L74" i="66"/>
  <c r="N74" i="66"/>
  <c r="O74" i="66"/>
  <c r="O75" i="66"/>
  <c r="L76" i="66"/>
  <c r="N76" i="66"/>
  <c r="O76" i="66"/>
  <c r="P76" i="66" s="1"/>
  <c r="L77" i="66"/>
  <c r="N77" i="66"/>
  <c r="O77" i="66"/>
  <c r="P77" i="66" s="1"/>
  <c r="L78" i="66"/>
  <c r="N78" i="66"/>
  <c r="P78" i="66" s="1"/>
  <c r="O78" i="66"/>
  <c r="L79" i="66"/>
  <c r="N79" i="66"/>
  <c r="O79" i="66"/>
  <c r="L80" i="66"/>
  <c r="N80" i="66"/>
  <c r="O80" i="66"/>
  <c r="L81" i="66"/>
  <c r="N81" i="66"/>
  <c r="O81" i="66"/>
  <c r="P81" i="66" s="1"/>
  <c r="L82" i="66"/>
  <c r="N82" i="66"/>
  <c r="P82" i="66" s="1"/>
  <c r="O82" i="66"/>
  <c r="L53" i="66"/>
  <c r="N53" i="66"/>
  <c r="O53" i="66"/>
  <c r="L25" i="66"/>
  <c r="N25" i="66"/>
  <c r="O25" i="66"/>
  <c r="P25" i="66" s="1"/>
  <c r="L26" i="66"/>
  <c r="N26" i="66"/>
  <c r="O26" i="66"/>
  <c r="P26" i="66" s="1"/>
  <c r="L27" i="66"/>
  <c r="N27" i="66"/>
  <c r="O27" i="66"/>
  <c r="O28" i="66"/>
  <c r="L29" i="66"/>
  <c r="N29" i="66"/>
  <c r="O29" i="66"/>
  <c r="L30" i="66"/>
  <c r="N30" i="66"/>
  <c r="O30" i="66"/>
  <c r="F88" i="86"/>
  <c r="F89" i="86"/>
  <c r="L88" i="86"/>
  <c r="N88" i="86"/>
  <c r="O88" i="86"/>
  <c r="L89" i="86"/>
  <c r="N89" i="86"/>
  <c r="O89" i="86"/>
  <c r="AS53" i="89"/>
  <c r="AD64" i="89"/>
  <c r="N64" i="89"/>
  <c r="AS31" i="89"/>
  <c r="AS9" i="89"/>
  <c r="N20" i="89"/>
  <c r="AS31" i="88"/>
  <c r="AD42" i="88"/>
  <c r="AS9" i="88"/>
  <c r="AS53" i="88"/>
  <c r="N64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N69" i="70"/>
  <c r="O69" i="70"/>
  <c r="N70" i="70"/>
  <c r="O70" i="70"/>
  <c r="N71" i="70"/>
  <c r="O71" i="70"/>
  <c r="N72" i="70"/>
  <c r="O72" i="70"/>
  <c r="N73" i="70"/>
  <c r="O73" i="70"/>
  <c r="N74" i="70"/>
  <c r="O74" i="70"/>
  <c r="N82" i="70"/>
  <c r="O82" i="70"/>
  <c r="L69" i="70"/>
  <c r="L70" i="70"/>
  <c r="L71" i="70"/>
  <c r="L72" i="70"/>
  <c r="L73" i="70"/>
  <c r="L74" i="70"/>
  <c r="L82" i="70"/>
  <c r="F69" i="70"/>
  <c r="F70" i="70"/>
  <c r="F71" i="70"/>
  <c r="F72" i="70"/>
  <c r="F73" i="70"/>
  <c r="F74" i="70"/>
  <c r="F82" i="70"/>
  <c r="N50" i="70"/>
  <c r="O50" i="70"/>
  <c r="N51" i="70"/>
  <c r="O51" i="70"/>
  <c r="L50" i="70"/>
  <c r="F50" i="70"/>
  <c r="L18" i="70"/>
  <c r="L19" i="70"/>
  <c r="F18" i="70"/>
  <c r="N18" i="70"/>
  <c r="O18" i="70"/>
  <c r="N28" i="70"/>
  <c r="O28" i="70"/>
  <c r="N29" i="70"/>
  <c r="O29" i="70"/>
  <c r="L28" i="70"/>
  <c r="L29" i="70"/>
  <c r="F28" i="70"/>
  <c r="F29" i="70"/>
  <c r="N91" i="68"/>
  <c r="O91" i="68"/>
  <c r="P91" i="68" s="1"/>
  <c r="N92" i="68"/>
  <c r="O92" i="68"/>
  <c r="P92" i="68" s="1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47"/>
  <c r="O94" i="47"/>
  <c r="L94" i="47"/>
  <c r="F94" i="47"/>
  <c r="N94" i="36"/>
  <c r="O94" i="36"/>
  <c r="P94" i="36" s="1"/>
  <c r="L94" i="36"/>
  <c r="F94" i="36"/>
  <c r="AS52" i="89"/>
  <c r="AS30" i="89"/>
  <c r="AS8" i="89"/>
  <c r="A19" i="89"/>
  <c r="AS52" i="88"/>
  <c r="AS30" i="88"/>
  <c r="AS8" i="88"/>
  <c r="N55" i="83"/>
  <c r="O55" i="83"/>
  <c r="N56" i="83"/>
  <c r="O56" i="83"/>
  <c r="L55" i="83"/>
  <c r="J59" i="83"/>
  <c r="K59" i="83"/>
  <c r="J60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P56" i="68" s="1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AS64" i="89" l="1"/>
  <c r="P58" i="83"/>
  <c r="P81" i="70"/>
  <c r="P31" i="70"/>
  <c r="P30" i="70"/>
  <c r="P80" i="66"/>
  <c r="P74" i="66"/>
  <c r="P79" i="66"/>
  <c r="P53" i="66"/>
  <c r="P30" i="66"/>
  <c r="P22" i="66"/>
  <c r="P51" i="47"/>
  <c r="P54" i="81"/>
  <c r="P94" i="47"/>
  <c r="P52" i="66"/>
  <c r="P51" i="70"/>
  <c r="P89" i="86"/>
  <c r="P88" i="86"/>
  <c r="P27" i="66"/>
  <c r="P29" i="66"/>
  <c r="P73" i="66"/>
  <c r="P79" i="70"/>
  <c r="P72" i="70"/>
  <c r="P28" i="70"/>
  <c r="P71" i="70"/>
  <c r="P50" i="70"/>
  <c r="P69" i="70"/>
  <c r="P29" i="70"/>
  <c r="P94" i="68"/>
  <c r="P93" i="68"/>
  <c r="P72" i="66"/>
  <c r="P51" i="66"/>
  <c r="P53" i="48"/>
  <c r="P74" i="70"/>
  <c r="P70" i="70"/>
  <c r="P55" i="36"/>
  <c r="P53" i="81"/>
  <c r="P82" i="70"/>
  <c r="P57" i="83"/>
  <c r="P24" i="66"/>
  <c r="P73" i="70"/>
  <c r="P23" i="66"/>
  <c r="P18" i="70"/>
  <c r="P56" i="83"/>
  <c r="P57" i="86"/>
  <c r="P56" i="36"/>
  <c r="P56" i="3"/>
  <c r="P55" i="83"/>
  <c r="AM63" i="88"/>
  <c r="O63" i="88"/>
  <c r="AE41" i="88"/>
  <c r="AE19" i="88"/>
  <c r="AK19" i="88"/>
  <c r="O19" i="88"/>
  <c r="Q5" i="2"/>
  <c r="M5" i="2"/>
  <c r="AS67" i="89"/>
  <c r="AT67" i="89" s="1"/>
  <c r="AC67" i="89"/>
  <c r="AB67" i="89"/>
  <c r="AA67" i="89"/>
  <c r="Z67" i="89"/>
  <c r="AO67" i="89" s="1"/>
  <c r="Y67" i="89"/>
  <c r="X67" i="89"/>
  <c r="W67" i="89"/>
  <c r="V67" i="89"/>
  <c r="U67" i="89"/>
  <c r="T67" i="89"/>
  <c r="S67" i="89"/>
  <c r="R67" i="89"/>
  <c r="AG67" i="89" s="1"/>
  <c r="N67" i="89"/>
  <c r="O67" i="89" s="1"/>
  <c r="M67" i="89"/>
  <c r="L67" i="89"/>
  <c r="K67" i="89"/>
  <c r="J67" i="89"/>
  <c r="I67" i="89"/>
  <c r="AN67" i="89" s="1"/>
  <c r="H67" i="89"/>
  <c r="G67" i="89"/>
  <c r="F67" i="89"/>
  <c r="E67" i="89"/>
  <c r="D67" i="89"/>
  <c r="C67" i="89"/>
  <c r="B67" i="89"/>
  <c r="AC66" i="89"/>
  <c r="AB66" i="89"/>
  <c r="AA66" i="89"/>
  <c r="AP66" i="89" s="1"/>
  <c r="Z66" i="89"/>
  <c r="Y66" i="89"/>
  <c r="X66" i="89"/>
  <c r="W66" i="89"/>
  <c r="V66" i="89"/>
  <c r="U66" i="89"/>
  <c r="T66" i="89"/>
  <c r="S66" i="89"/>
  <c r="AH66" i="89" s="1"/>
  <c r="R66" i="89"/>
  <c r="N66" i="89"/>
  <c r="O66" i="89" s="1"/>
  <c r="M66" i="89"/>
  <c r="L66" i="89"/>
  <c r="K66" i="89"/>
  <c r="J66" i="89"/>
  <c r="I66" i="89"/>
  <c r="H66" i="89"/>
  <c r="G66" i="89"/>
  <c r="F66" i="89"/>
  <c r="E66" i="89"/>
  <c r="D66" i="89"/>
  <c r="C66" i="89"/>
  <c r="B66" i="89"/>
  <c r="AC65" i="89"/>
  <c r="AB65" i="89"/>
  <c r="AA65" i="89"/>
  <c r="Z65" i="89"/>
  <c r="Y65" i="89"/>
  <c r="X65" i="89"/>
  <c r="AM65" i="89" s="1"/>
  <c r="W65" i="89"/>
  <c r="V65" i="89"/>
  <c r="U65" i="89"/>
  <c r="T65" i="89"/>
  <c r="S65" i="89"/>
  <c r="R65" i="89"/>
  <c r="N65" i="89"/>
  <c r="O65" i="89" s="1"/>
  <c r="M65" i="89"/>
  <c r="L65" i="89"/>
  <c r="K65" i="89"/>
  <c r="J65" i="89"/>
  <c r="I65" i="89"/>
  <c r="H65" i="89"/>
  <c r="G65" i="89"/>
  <c r="F65" i="89"/>
  <c r="E65" i="89"/>
  <c r="D65" i="89"/>
  <c r="C65" i="89"/>
  <c r="B65" i="89"/>
  <c r="AC64" i="89"/>
  <c r="AE64" i="89" s="1"/>
  <c r="AB64" i="89"/>
  <c r="AA64" i="89"/>
  <c r="Z64" i="89"/>
  <c r="Y64" i="89"/>
  <c r="X64" i="89"/>
  <c r="W64" i="89"/>
  <c r="V64" i="89"/>
  <c r="U64" i="89"/>
  <c r="T64" i="89"/>
  <c r="S64" i="89"/>
  <c r="R64" i="89"/>
  <c r="M64" i="89"/>
  <c r="O64" i="89" s="1"/>
  <c r="L64" i="89"/>
  <c r="K64" i="89"/>
  <c r="J64" i="89"/>
  <c r="I64" i="89"/>
  <c r="H64" i="89"/>
  <c r="G64" i="89"/>
  <c r="F64" i="89"/>
  <c r="E64" i="89"/>
  <c r="D64" i="89"/>
  <c r="C64" i="89"/>
  <c r="B64" i="89"/>
  <c r="AM63" i="89"/>
  <c r="AS63" i="89"/>
  <c r="AR63" i="89"/>
  <c r="AQ63" i="89"/>
  <c r="AP63" i="89"/>
  <c r="AO63" i="89"/>
  <c r="AN63" i="89"/>
  <c r="AL63" i="89"/>
  <c r="AK63" i="89"/>
  <c r="AJ63" i="89"/>
  <c r="AI63" i="89"/>
  <c r="AH63" i="89"/>
  <c r="AG63" i="89"/>
  <c r="O63" i="89"/>
  <c r="AR62" i="89"/>
  <c r="AQ62" i="89"/>
  <c r="AP62" i="89"/>
  <c r="AO62" i="89"/>
  <c r="AN62" i="89"/>
  <c r="AM62" i="89"/>
  <c r="AL62" i="89"/>
  <c r="AK62" i="89"/>
  <c r="AJ62" i="89"/>
  <c r="AI62" i="89"/>
  <c r="AH62" i="89"/>
  <c r="AG62" i="89"/>
  <c r="AE62" i="89"/>
  <c r="O62" i="89"/>
  <c r="AR61" i="89"/>
  <c r="AQ61" i="89"/>
  <c r="AP61" i="89"/>
  <c r="AO61" i="89"/>
  <c r="AN61" i="89"/>
  <c r="AM61" i="89"/>
  <c r="AL61" i="89"/>
  <c r="AK61" i="89"/>
  <c r="AJ61" i="89"/>
  <c r="AI61" i="89"/>
  <c r="AH61" i="89"/>
  <c r="AG61" i="89"/>
  <c r="AE61" i="89"/>
  <c r="O61" i="89"/>
  <c r="AR60" i="89"/>
  <c r="AQ60" i="89"/>
  <c r="AP60" i="89"/>
  <c r="AO60" i="89"/>
  <c r="AN60" i="89"/>
  <c r="AM60" i="89"/>
  <c r="AL60" i="89"/>
  <c r="AK60" i="89"/>
  <c r="AJ60" i="89"/>
  <c r="AI60" i="89"/>
  <c r="AH60" i="89"/>
  <c r="AG60" i="89"/>
  <c r="AE60" i="89"/>
  <c r="O60" i="89"/>
  <c r="AR59" i="89"/>
  <c r="AQ59" i="89"/>
  <c r="AP59" i="89"/>
  <c r="AO59" i="89"/>
  <c r="AN59" i="89"/>
  <c r="AM59" i="89"/>
  <c r="AL59" i="89"/>
  <c r="AK59" i="89"/>
  <c r="AJ59" i="89"/>
  <c r="AI59" i="89"/>
  <c r="AH59" i="89"/>
  <c r="AG59" i="89"/>
  <c r="AE59" i="89"/>
  <c r="O59" i="89"/>
  <c r="AR58" i="89"/>
  <c r="AQ58" i="89"/>
  <c r="AP58" i="89"/>
  <c r="AO58" i="89"/>
  <c r="AN58" i="89"/>
  <c r="AM58" i="89"/>
  <c r="AL58" i="89"/>
  <c r="AK58" i="89"/>
  <c r="AJ58" i="89"/>
  <c r="AI58" i="89"/>
  <c r="AH58" i="89"/>
  <c r="AG58" i="89"/>
  <c r="AE58" i="89"/>
  <c r="O58" i="89"/>
  <c r="AR57" i="89"/>
  <c r="AQ57" i="89"/>
  <c r="AP57" i="89"/>
  <c r="AO57" i="89"/>
  <c r="AN57" i="89"/>
  <c r="AM57" i="89"/>
  <c r="AL57" i="89"/>
  <c r="AK57" i="89"/>
  <c r="AJ57" i="89"/>
  <c r="AI57" i="89"/>
  <c r="AH57" i="89"/>
  <c r="AG57" i="89"/>
  <c r="AE57" i="89"/>
  <c r="O57" i="89"/>
  <c r="AR56" i="89"/>
  <c r="AQ56" i="89"/>
  <c r="AP56" i="89"/>
  <c r="AO56" i="89"/>
  <c r="AN56" i="89"/>
  <c r="AM56" i="89"/>
  <c r="AL56" i="89"/>
  <c r="AK56" i="89"/>
  <c r="AJ56" i="89"/>
  <c r="AI56" i="89"/>
  <c r="AH56" i="89"/>
  <c r="AG56" i="89"/>
  <c r="AE56" i="89"/>
  <c r="O56" i="89"/>
  <c r="AR55" i="89"/>
  <c r="AQ55" i="89"/>
  <c r="AP55" i="89"/>
  <c r="AO55" i="89"/>
  <c r="AN55" i="89"/>
  <c r="AM55" i="89"/>
  <c r="AL55" i="89"/>
  <c r="AK55" i="89"/>
  <c r="AJ55" i="89"/>
  <c r="AI55" i="89"/>
  <c r="AH55" i="89"/>
  <c r="AG55" i="89"/>
  <c r="AE55" i="89"/>
  <c r="O55" i="89"/>
  <c r="AR54" i="89"/>
  <c r="AQ54" i="89"/>
  <c r="AP54" i="89"/>
  <c r="AO54" i="89"/>
  <c r="AN54" i="89"/>
  <c r="AM54" i="89"/>
  <c r="AL54" i="89"/>
  <c r="AK54" i="89"/>
  <c r="AJ54" i="89"/>
  <c r="AI54" i="89"/>
  <c r="AH54" i="89"/>
  <c r="AG54" i="89"/>
  <c r="AE54" i="89"/>
  <c r="O54" i="89"/>
  <c r="AR53" i="89"/>
  <c r="AT53" i="89" s="1"/>
  <c r="AQ53" i="89"/>
  <c r="AP53" i="89"/>
  <c r="AO53" i="89"/>
  <c r="AN53" i="89"/>
  <c r="AM53" i="89"/>
  <c r="AL53" i="89"/>
  <c r="AK53" i="89"/>
  <c r="AJ53" i="89"/>
  <c r="AI53" i="89"/>
  <c r="AH53" i="89"/>
  <c r="AG53" i="89"/>
  <c r="AE53" i="89"/>
  <c r="O53" i="89"/>
  <c r="AR52" i="89"/>
  <c r="AT52" i="89" s="1"/>
  <c r="AQ52" i="89"/>
  <c r="AP52" i="89"/>
  <c r="AO52" i="89"/>
  <c r="AN52" i="89"/>
  <c r="AM52" i="89"/>
  <c r="AL52" i="89"/>
  <c r="AK52" i="89"/>
  <c r="AJ52" i="89"/>
  <c r="AI52" i="89"/>
  <c r="AH52" i="89"/>
  <c r="AG52" i="89"/>
  <c r="AE52" i="89"/>
  <c r="O52" i="89"/>
  <c r="AS51" i="89"/>
  <c r="AR51" i="89"/>
  <c r="AQ51" i="89"/>
  <c r="AP51" i="89"/>
  <c r="AO51" i="89"/>
  <c r="AN51" i="89"/>
  <c r="AM51" i="89"/>
  <c r="AL51" i="89"/>
  <c r="AK51" i="89"/>
  <c r="AJ51" i="89"/>
  <c r="AI51" i="89"/>
  <c r="AH51" i="89"/>
  <c r="AG51" i="89"/>
  <c r="AE51" i="89"/>
  <c r="O51" i="89"/>
  <c r="AS45" i="89"/>
  <c r="AT45" i="89" s="1"/>
  <c r="AD45" i="89"/>
  <c r="AE45" i="89" s="1"/>
  <c r="AC45" i="89"/>
  <c r="AB45" i="89"/>
  <c r="AA45" i="89"/>
  <c r="Z45" i="89"/>
  <c r="Y45" i="89"/>
  <c r="X45" i="89"/>
  <c r="W45" i="89"/>
  <c r="V45" i="89"/>
  <c r="U45" i="89"/>
  <c r="T45" i="89"/>
  <c r="S45" i="89"/>
  <c r="R45" i="89"/>
  <c r="N45" i="89"/>
  <c r="O45" i="89" s="1"/>
  <c r="M45" i="89"/>
  <c r="L45" i="89"/>
  <c r="K45" i="89"/>
  <c r="J45" i="89"/>
  <c r="I45" i="89"/>
  <c r="H45" i="89"/>
  <c r="G45" i="89"/>
  <c r="F45" i="89"/>
  <c r="E45" i="89"/>
  <c r="D45" i="89"/>
  <c r="C45" i="89"/>
  <c r="B45" i="89"/>
  <c r="AD44" i="89"/>
  <c r="AE44" i="89" s="1"/>
  <c r="AC44" i="89"/>
  <c r="AB44" i="89"/>
  <c r="AA44" i="89"/>
  <c r="Z44" i="89"/>
  <c r="Y44" i="89"/>
  <c r="X44" i="89"/>
  <c r="AM44" i="89" s="1"/>
  <c r="W44" i="89"/>
  <c r="V44" i="89"/>
  <c r="U44" i="89"/>
  <c r="T44" i="89"/>
  <c r="S44" i="89"/>
  <c r="R44" i="89"/>
  <c r="N44" i="89"/>
  <c r="O44" i="89" s="1"/>
  <c r="M44" i="89"/>
  <c r="L44" i="89"/>
  <c r="K44" i="89"/>
  <c r="AP44" i="89" s="1"/>
  <c r="J44" i="89"/>
  <c r="I44" i="89"/>
  <c r="H44" i="89"/>
  <c r="G44" i="89"/>
  <c r="F44" i="89"/>
  <c r="E44" i="89"/>
  <c r="D44" i="89"/>
  <c r="C44" i="89"/>
  <c r="AH44" i="89" s="1"/>
  <c r="B44" i="89"/>
  <c r="AD43" i="89"/>
  <c r="AE43" i="89" s="1"/>
  <c r="AC43" i="89"/>
  <c r="AB43" i="89"/>
  <c r="AA43" i="89"/>
  <c r="Z43" i="89"/>
  <c r="Y43" i="89"/>
  <c r="X43" i="89"/>
  <c r="W43" i="89"/>
  <c r="V43" i="89"/>
  <c r="U43" i="89"/>
  <c r="T43" i="89"/>
  <c r="S43" i="89"/>
  <c r="R43" i="89"/>
  <c r="N43" i="89"/>
  <c r="O43" i="89" s="1"/>
  <c r="M43" i="89"/>
  <c r="L43" i="89"/>
  <c r="K43" i="89"/>
  <c r="J43" i="89"/>
  <c r="I43" i="89"/>
  <c r="H43" i="89"/>
  <c r="G43" i="89"/>
  <c r="AL43" i="89" s="1"/>
  <c r="F43" i="89"/>
  <c r="E43" i="89"/>
  <c r="D43" i="89"/>
  <c r="C43" i="89"/>
  <c r="B43" i="89"/>
  <c r="AD42" i="89"/>
  <c r="AC42" i="89"/>
  <c r="AB42" i="89"/>
  <c r="AQ42" i="89" s="1"/>
  <c r="AA42" i="89"/>
  <c r="Z42" i="89"/>
  <c r="Y42" i="89"/>
  <c r="X42" i="89"/>
  <c r="W42" i="89"/>
  <c r="V42" i="89"/>
  <c r="U42" i="89"/>
  <c r="T42" i="89"/>
  <c r="AI42" i="89" s="1"/>
  <c r="S42" i="89"/>
  <c r="R42" i="89"/>
  <c r="N42" i="89"/>
  <c r="M42" i="89"/>
  <c r="L42" i="89"/>
  <c r="K42" i="89"/>
  <c r="J42" i="89"/>
  <c r="I42" i="89"/>
  <c r="H42" i="89"/>
  <c r="G42" i="89"/>
  <c r="AL42" i="89" s="1"/>
  <c r="F42" i="89"/>
  <c r="E42" i="89"/>
  <c r="D42" i="89"/>
  <c r="C42" i="89"/>
  <c r="B42" i="89"/>
  <c r="AO41" i="89"/>
  <c r="AG41" i="89"/>
  <c r="AE41" i="89"/>
  <c r="AS41" i="89"/>
  <c r="AQ41" i="89"/>
  <c r="AP41" i="89"/>
  <c r="AM41" i="89"/>
  <c r="AL41" i="89"/>
  <c r="AK41" i="89"/>
  <c r="AI41" i="89"/>
  <c r="AH41" i="89"/>
  <c r="O41" i="89"/>
  <c r="AR41" i="89"/>
  <c r="AN41" i="89"/>
  <c r="AJ41" i="89"/>
  <c r="AS40" i="89"/>
  <c r="AT40" i="89" s="1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E40" i="89"/>
  <c r="O40" i="89"/>
  <c r="AR39" i="89"/>
  <c r="AQ39" i="89"/>
  <c r="AP39" i="89"/>
  <c r="AO39" i="89"/>
  <c r="AN39" i="89"/>
  <c r="AM39" i="89"/>
  <c r="AL39" i="89"/>
  <c r="AK39" i="89"/>
  <c r="AJ39" i="89"/>
  <c r="AI39" i="89"/>
  <c r="AH39" i="89"/>
  <c r="AG39" i="89"/>
  <c r="AE39" i="89"/>
  <c r="O39" i="89"/>
  <c r="AR38" i="89"/>
  <c r="AQ38" i="89"/>
  <c r="AP38" i="89"/>
  <c r="AO38" i="89"/>
  <c r="AN38" i="89"/>
  <c r="AM38" i="89"/>
  <c r="AL38" i="89"/>
  <c r="AK38" i="89"/>
  <c r="AJ38" i="89"/>
  <c r="AI38" i="89"/>
  <c r="AH38" i="89"/>
  <c r="AG38" i="89"/>
  <c r="AE38" i="89"/>
  <c r="O38" i="89"/>
  <c r="AR37" i="89"/>
  <c r="AQ37" i="89"/>
  <c r="AP37" i="89"/>
  <c r="AO37" i="89"/>
  <c r="AN37" i="89"/>
  <c r="AM37" i="89"/>
  <c r="AL37" i="89"/>
  <c r="AK37" i="89"/>
  <c r="AJ37" i="89"/>
  <c r="AI37" i="89"/>
  <c r="AH37" i="89"/>
  <c r="AG37" i="89"/>
  <c r="AE37" i="89"/>
  <c r="O37" i="89"/>
  <c r="AR36" i="89"/>
  <c r="AQ36" i="89"/>
  <c r="AP36" i="89"/>
  <c r="AO36" i="89"/>
  <c r="AN36" i="89"/>
  <c r="AM36" i="89"/>
  <c r="AL36" i="89"/>
  <c r="AK36" i="89"/>
  <c r="AJ36" i="89"/>
  <c r="AI36" i="89"/>
  <c r="AH36" i="89"/>
  <c r="AG36" i="89"/>
  <c r="AE36" i="89"/>
  <c r="O36" i="89"/>
  <c r="AR35" i="89"/>
  <c r="AQ35" i="89"/>
  <c r="AP35" i="89"/>
  <c r="AO35" i="89"/>
  <c r="AN35" i="89"/>
  <c r="AM35" i="89"/>
  <c r="AL35" i="89"/>
  <c r="AK35" i="89"/>
  <c r="AJ35" i="89"/>
  <c r="AI35" i="89"/>
  <c r="AH35" i="89"/>
  <c r="AG35" i="89"/>
  <c r="AE35" i="89"/>
  <c r="O35" i="89"/>
  <c r="AR34" i="89"/>
  <c r="AQ34" i="89"/>
  <c r="AP34" i="89"/>
  <c r="AO34" i="89"/>
  <c r="AN34" i="89"/>
  <c r="AM34" i="89"/>
  <c r="AL34" i="89"/>
  <c r="AK34" i="89"/>
  <c r="AJ34" i="89"/>
  <c r="AI34" i="89"/>
  <c r="AH34" i="89"/>
  <c r="AG34" i="89"/>
  <c r="AE34" i="89"/>
  <c r="O34" i="89"/>
  <c r="AR33" i="89"/>
  <c r="AQ33" i="89"/>
  <c r="AP33" i="89"/>
  <c r="AO33" i="89"/>
  <c r="AN33" i="89"/>
  <c r="AM33" i="89"/>
  <c r="AL33" i="89"/>
  <c r="AK33" i="89"/>
  <c r="AJ33" i="89"/>
  <c r="AI33" i="89"/>
  <c r="AH33" i="89"/>
  <c r="AG33" i="89"/>
  <c r="AE33" i="89"/>
  <c r="O33" i="89"/>
  <c r="AR32" i="89"/>
  <c r="AQ32" i="89"/>
  <c r="AP32" i="89"/>
  <c r="AO32" i="89"/>
  <c r="AN32" i="89"/>
  <c r="AM32" i="89"/>
  <c r="AL32" i="89"/>
  <c r="AK32" i="89"/>
  <c r="AJ32" i="89"/>
  <c r="AI32" i="89"/>
  <c r="AH32" i="89"/>
  <c r="AG32" i="89"/>
  <c r="AE32" i="89"/>
  <c r="O32" i="89"/>
  <c r="AR31" i="89"/>
  <c r="AT31" i="89" s="1"/>
  <c r="AQ31" i="89"/>
  <c r="AP31" i="89"/>
  <c r="AO31" i="89"/>
  <c r="AN31" i="89"/>
  <c r="AM31" i="89"/>
  <c r="AL31" i="89"/>
  <c r="AK31" i="89"/>
  <c r="AJ31" i="89"/>
  <c r="AI31" i="89"/>
  <c r="AH31" i="89"/>
  <c r="AG31" i="89"/>
  <c r="AE31" i="89"/>
  <c r="O31" i="89"/>
  <c r="AR30" i="89"/>
  <c r="AT30" i="89" s="1"/>
  <c r="AQ30" i="89"/>
  <c r="AP30" i="89"/>
  <c r="AO30" i="89"/>
  <c r="AN30" i="89"/>
  <c r="AM30" i="89"/>
  <c r="AL30" i="89"/>
  <c r="AK30" i="89"/>
  <c r="AJ30" i="89"/>
  <c r="AI30" i="89"/>
  <c r="AH30" i="89"/>
  <c r="AG30" i="89"/>
  <c r="AE30" i="89"/>
  <c r="O30" i="89"/>
  <c r="AS29" i="89"/>
  <c r="AR29" i="89"/>
  <c r="AQ29" i="89"/>
  <c r="AP29" i="89"/>
  <c r="AO29" i="89"/>
  <c r="AN29" i="89"/>
  <c r="AM29" i="89"/>
  <c r="AL29" i="89"/>
  <c r="AK29" i="89"/>
  <c r="AJ29" i="89"/>
  <c r="AI29" i="89"/>
  <c r="AH29" i="89"/>
  <c r="AG29" i="89"/>
  <c r="AE29" i="89"/>
  <c r="O29" i="89"/>
  <c r="O26" i="89"/>
  <c r="AE26" i="89" s="1"/>
  <c r="AT26" i="89" s="1"/>
  <c r="Q24" i="89"/>
  <c r="AS23" i="89"/>
  <c r="AT23" i="89" s="1"/>
  <c r="AD23" i="89"/>
  <c r="AE23" i="89" s="1"/>
  <c r="AC23" i="89"/>
  <c r="AB23" i="89"/>
  <c r="AA23" i="89"/>
  <c r="Z23" i="89"/>
  <c r="Y23" i="89"/>
  <c r="X23" i="89"/>
  <c r="W23" i="89"/>
  <c r="V23" i="89"/>
  <c r="U23" i="89"/>
  <c r="T23" i="89"/>
  <c r="S23" i="89"/>
  <c r="R23" i="89"/>
  <c r="AG23" i="89" s="1"/>
  <c r="N23" i="89"/>
  <c r="O23" i="89" s="1"/>
  <c r="M23" i="89"/>
  <c r="L23" i="89"/>
  <c r="K23" i="89"/>
  <c r="J23" i="89"/>
  <c r="I23" i="89"/>
  <c r="H23" i="89"/>
  <c r="G23" i="89"/>
  <c r="F23" i="89"/>
  <c r="E23" i="89"/>
  <c r="D23" i="89"/>
  <c r="C23" i="89"/>
  <c r="B23" i="89"/>
  <c r="AD22" i="89"/>
  <c r="AE22" i="89" s="1"/>
  <c r="AC22" i="89"/>
  <c r="AB22" i="89"/>
  <c r="AA22" i="89"/>
  <c r="Z22" i="89"/>
  <c r="Y22" i="89"/>
  <c r="X22" i="89"/>
  <c r="W22" i="89"/>
  <c r="V22" i="89"/>
  <c r="U22" i="89"/>
  <c r="T22" i="89"/>
  <c r="S22" i="89"/>
  <c r="R22" i="89"/>
  <c r="N22" i="89"/>
  <c r="O22" i="89" s="1"/>
  <c r="M22" i="89"/>
  <c r="L22" i="89"/>
  <c r="K22" i="89"/>
  <c r="J22" i="89"/>
  <c r="I22" i="89"/>
  <c r="AN22" i="89" s="1"/>
  <c r="H22" i="89"/>
  <c r="G22" i="89"/>
  <c r="F22" i="89"/>
  <c r="E22" i="89"/>
  <c r="D22" i="89"/>
  <c r="C22" i="89"/>
  <c r="B22" i="89"/>
  <c r="AD21" i="89"/>
  <c r="AE21" i="89" s="1"/>
  <c r="AC21" i="89"/>
  <c r="AB21" i="89"/>
  <c r="AA21" i="89"/>
  <c r="Z21" i="89"/>
  <c r="Y21" i="89"/>
  <c r="X21" i="89"/>
  <c r="W21" i="89"/>
  <c r="V21" i="89"/>
  <c r="U21" i="89"/>
  <c r="T21" i="89"/>
  <c r="S21" i="89"/>
  <c r="R21" i="89"/>
  <c r="M21" i="89"/>
  <c r="L21" i="89"/>
  <c r="K21" i="89"/>
  <c r="J21" i="89"/>
  <c r="I21" i="89"/>
  <c r="H21" i="89"/>
  <c r="G21" i="89"/>
  <c r="F21" i="89"/>
  <c r="E21" i="89"/>
  <c r="D21" i="89"/>
  <c r="C21" i="89"/>
  <c r="B21" i="89"/>
  <c r="AD20" i="89"/>
  <c r="AC20" i="89"/>
  <c r="AB20" i="89"/>
  <c r="AA20" i="89"/>
  <c r="Z20" i="89"/>
  <c r="Y20" i="89"/>
  <c r="X20" i="89"/>
  <c r="W20" i="89"/>
  <c r="V20" i="89"/>
  <c r="U20" i="89"/>
  <c r="AJ20" i="89" s="1"/>
  <c r="T20" i="89"/>
  <c r="S20" i="89"/>
  <c r="R20" i="89"/>
  <c r="M20" i="89"/>
  <c r="O20" i="89" s="1"/>
  <c r="L20" i="89"/>
  <c r="K20" i="89"/>
  <c r="J20" i="89"/>
  <c r="I20" i="89"/>
  <c r="H20" i="89"/>
  <c r="G20" i="89"/>
  <c r="F20" i="89"/>
  <c r="E20" i="89"/>
  <c r="D20" i="89"/>
  <c r="C20" i="89"/>
  <c r="B20" i="89"/>
  <c r="AP19" i="89"/>
  <c r="AH19" i="89"/>
  <c r="AE19" i="89"/>
  <c r="AR19" i="89"/>
  <c r="AQ19" i="89"/>
  <c r="AO19" i="89"/>
  <c r="AN19" i="89"/>
  <c r="AM19" i="89"/>
  <c r="AK19" i="89"/>
  <c r="AJ19" i="89"/>
  <c r="AI19" i="89"/>
  <c r="AG19" i="89"/>
  <c r="O19" i="89"/>
  <c r="AL19" i="89"/>
  <c r="A63" i="89"/>
  <c r="AR18" i="89"/>
  <c r="AQ18" i="89"/>
  <c r="AQ23" i="89" s="1"/>
  <c r="AP18" i="89"/>
  <c r="AO18" i="89"/>
  <c r="AN18" i="89"/>
  <c r="AN23" i="89" s="1"/>
  <c r="AM18" i="89"/>
  <c r="AL18" i="89"/>
  <c r="AK18" i="89"/>
  <c r="AJ18" i="89"/>
  <c r="AI18" i="89"/>
  <c r="AI23" i="89" s="1"/>
  <c r="AH18" i="89"/>
  <c r="AG18" i="89"/>
  <c r="AE18" i="89"/>
  <c r="O18" i="89"/>
  <c r="AR17" i="89"/>
  <c r="AQ17" i="89"/>
  <c r="AP17" i="89"/>
  <c r="AO17" i="89"/>
  <c r="AN17" i="89"/>
  <c r="AM17" i="89"/>
  <c r="AL17" i="89"/>
  <c r="AK17" i="89"/>
  <c r="AJ17" i="89"/>
  <c r="AI17" i="89"/>
  <c r="AH17" i="89"/>
  <c r="AG17" i="89"/>
  <c r="AE17" i="89"/>
  <c r="O17" i="89"/>
  <c r="AR16" i="89"/>
  <c r="AQ16" i="89"/>
  <c r="AP16" i="89"/>
  <c r="AO16" i="89"/>
  <c r="AN16" i="89"/>
  <c r="AM16" i="89"/>
  <c r="AL16" i="89"/>
  <c r="AK16" i="89"/>
  <c r="AJ16" i="89"/>
  <c r="AI16" i="89"/>
  <c r="AH16" i="89"/>
  <c r="AG16" i="89"/>
  <c r="AE16" i="89"/>
  <c r="O16" i="89"/>
  <c r="AR15" i="89"/>
  <c r="AQ15" i="89"/>
  <c r="AP15" i="89"/>
  <c r="AO15" i="89"/>
  <c r="AN15" i="89"/>
  <c r="AM15" i="89"/>
  <c r="AL15" i="89"/>
  <c r="AK15" i="89"/>
  <c r="AJ15" i="89"/>
  <c r="AI15" i="89"/>
  <c r="AH15" i="89"/>
  <c r="AG15" i="89"/>
  <c r="AE15" i="89"/>
  <c r="O15" i="89"/>
  <c r="AR14" i="89"/>
  <c r="AQ14" i="89"/>
  <c r="AP14" i="89"/>
  <c r="AO14" i="89"/>
  <c r="AN14" i="89"/>
  <c r="AM14" i="89"/>
  <c r="AL14" i="89"/>
  <c r="AK14" i="89"/>
  <c r="AJ14" i="89"/>
  <c r="AI14" i="89"/>
  <c r="AH14" i="89"/>
  <c r="AG14" i="89"/>
  <c r="AE14" i="89"/>
  <c r="O14" i="89"/>
  <c r="AR13" i="89"/>
  <c r="AQ13" i="89"/>
  <c r="AP13" i="89"/>
  <c r="AO13" i="89"/>
  <c r="AN13" i="89"/>
  <c r="AM13" i="89"/>
  <c r="AL13" i="89"/>
  <c r="AK13" i="89"/>
  <c r="AJ13" i="89"/>
  <c r="AI13" i="89"/>
  <c r="AH13" i="89"/>
  <c r="AG13" i="89"/>
  <c r="AE13" i="89"/>
  <c r="O13" i="89"/>
  <c r="AR12" i="89"/>
  <c r="AQ12" i="89"/>
  <c r="AP12" i="89"/>
  <c r="AO12" i="89"/>
  <c r="AN12" i="89"/>
  <c r="AM12" i="89"/>
  <c r="AL12" i="89"/>
  <c r="AK12" i="89"/>
  <c r="AJ12" i="89"/>
  <c r="AI12" i="89"/>
  <c r="AH12" i="89"/>
  <c r="AG12" i="89"/>
  <c r="AE12" i="89"/>
  <c r="O12" i="89"/>
  <c r="AR11" i="89"/>
  <c r="AQ11" i="89"/>
  <c r="AP11" i="89"/>
  <c r="AO11" i="89"/>
  <c r="AN11" i="89"/>
  <c r="AM11" i="89"/>
  <c r="AL11" i="89"/>
  <c r="AK11" i="89"/>
  <c r="AJ11" i="89"/>
  <c r="AI11" i="89"/>
  <c r="AH11" i="89"/>
  <c r="AG11" i="89"/>
  <c r="AE11" i="89"/>
  <c r="O11" i="89"/>
  <c r="AR10" i="89"/>
  <c r="AQ10" i="89"/>
  <c r="AP10" i="89"/>
  <c r="AO10" i="89"/>
  <c r="AN10" i="89"/>
  <c r="AM10" i="89"/>
  <c r="AL10" i="89"/>
  <c r="AK10" i="89"/>
  <c r="AJ10" i="89"/>
  <c r="AI10" i="89"/>
  <c r="AH10" i="89"/>
  <c r="AG10" i="89"/>
  <c r="AE10" i="89"/>
  <c r="O10" i="89"/>
  <c r="AR9" i="89"/>
  <c r="AT9" i="89" s="1"/>
  <c r="AQ9" i="89"/>
  <c r="AP9" i="89"/>
  <c r="AO9" i="89"/>
  <c r="AN9" i="89"/>
  <c r="AM9" i="89"/>
  <c r="AL9" i="89"/>
  <c r="AK9" i="89"/>
  <c r="AJ9" i="89"/>
  <c r="AI9" i="89"/>
  <c r="AH9" i="89"/>
  <c r="AG9" i="89"/>
  <c r="AE9" i="89"/>
  <c r="O9" i="89"/>
  <c r="AR8" i="89"/>
  <c r="AT8" i="89" s="1"/>
  <c r="AQ8" i="89"/>
  <c r="AP8" i="89"/>
  <c r="AO8" i="89"/>
  <c r="AN8" i="89"/>
  <c r="AM8" i="89"/>
  <c r="AL8" i="89"/>
  <c r="AK8" i="89"/>
  <c r="AJ8" i="89"/>
  <c r="AI8" i="89"/>
  <c r="AH8" i="89"/>
  <c r="AG8" i="89"/>
  <c r="AE8" i="89"/>
  <c r="O8" i="89"/>
  <c r="AS7" i="89"/>
  <c r="AR7" i="89"/>
  <c r="AQ7" i="89"/>
  <c r="AP7" i="89"/>
  <c r="AO7" i="89"/>
  <c r="AN7" i="89"/>
  <c r="AM7" i="89"/>
  <c r="AL7" i="89"/>
  <c r="AK7" i="89"/>
  <c r="AJ7" i="89"/>
  <c r="AI7" i="89"/>
  <c r="AH7" i="89"/>
  <c r="AG7" i="89"/>
  <c r="AE7" i="89"/>
  <c r="O7" i="89"/>
  <c r="AS67" i="88"/>
  <c r="AT67" i="88" s="1"/>
  <c r="AD67" i="88"/>
  <c r="AE67" i="88" s="1"/>
  <c r="AC67" i="88"/>
  <c r="AB67" i="88"/>
  <c r="AA67" i="88"/>
  <c r="Z67" i="88"/>
  <c r="Y67" i="88"/>
  <c r="X67" i="88"/>
  <c r="W67" i="88"/>
  <c r="V67" i="88"/>
  <c r="U67" i="88"/>
  <c r="T67" i="88"/>
  <c r="S67" i="88"/>
  <c r="R67" i="88"/>
  <c r="N67" i="88"/>
  <c r="O67" i="88" s="1"/>
  <c r="M67" i="88"/>
  <c r="L67" i="88"/>
  <c r="K67" i="88"/>
  <c r="J67" i="88"/>
  <c r="I67" i="88"/>
  <c r="H67" i="88"/>
  <c r="G67" i="88"/>
  <c r="F67" i="88"/>
  <c r="E67" i="88"/>
  <c r="D67" i="88"/>
  <c r="C67" i="88"/>
  <c r="B67" i="88"/>
  <c r="AD66" i="88"/>
  <c r="AE66" i="88" s="1"/>
  <c r="AC66" i="88"/>
  <c r="AB66" i="88"/>
  <c r="AA66" i="88"/>
  <c r="Z66" i="88"/>
  <c r="Y66" i="88"/>
  <c r="X66" i="88"/>
  <c r="W66" i="88"/>
  <c r="AL66" i="88" s="1"/>
  <c r="V66" i="88"/>
  <c r="U66" i="88"/>
  <c r="T66" i="88"/>
  <c r="S66" i="88"/>
  <c r="R66" i="88"/>
  <c r="M66" i="88"/>
  <c r="L66" i="88"/>
  <c r="K66" i="88"/>
  <c r="J66" i="88"/>
  <c r="I66" i="88"/>
  <c r="H66" i="88"/>
  <c r="G66" i="88"/>
  <c r="F66" i="88"/>
  <c r="E66" i="88"/>
  <c r="D66" i="88"/>
  <c r="C66" i="88"/>
  <c r="B66" i="88"/>
  <c r="AD65" i="88"/>
  <c r="AE65" i="88" s="1"/>
  <c r="AC65" i="88"/>
  <c r="AB65" i="88"/>
  <c r="AA65" i="88"/>
  <c r="Z65" i="88"/>
  <c r="Y65" i="88"/>
  <c r="X65" i="88"/>
  <c r="AM65" i="88" s="1"/>
  <c r="W65" i="88"/>
  <c r="V65" i="88"/>
  <c r="U65" i="88"/>
  <c r="T65" i="88"/>
  <c r="S65" i="88"/>
  <c r="R65" i="88"/>
  <c r="M65" i="88"/>
  <c r="L65" i="88"/>
  <c r="K65" i="88"/>
  <c r="J65" i="88"/>
  <c r="I65" i="88"/>
  <c r="H65" i="88"/>
  <c r="G65" i="88"/>
  <c r="F65" i="88"/>
  <c r="E65" i="88"/>
  <c r="D65" i="88"/>
  <c r="C65" i="88"/>
  <c r="B65" i="88"/>
  <c r="AD64" i="88"/>
  <c r="AC64" i="88"/>
  <c r="AB64" i="88"/>
  <c r="AA64" i="88"/>
  <c r="Z64" i="88"/>
  <c r="Y64" i="88"/>
  <c r="X64" i="88"/>
  <c r="W64" i="88"/>
  <c r="V64" i="88"/>
  <c r="AK64" i="88" s="1"/>
  <c r="U64" i="88"/>
  <c r="T64" i="88"/>
  <c r="S64" i="88"/>
  <c r="R64" i="88"/>
  <c r="M64" i="88"/>
  <c r="O64" i="88" s="1"/>
  <c r="L64" i="88"/>
  <c r="K64" i="88"/>
  <c r="J64" i="88"/>
  <c r="I64" i="88"/>
  <c r="H64" i="88"/>
  <c r="G64" i="88"/>
  <c r="F64" i="88"/>
  <c r="E64" i="88"/>
  <c r="D64" i="88"/>
  <c r="C64" i="88"/>
  <c r="B64" i="88"/>
  <c r="AS63" i="88"/>
  <c r="AP63" i="88"/>
  <c r="AK63" i="88"/>
  <c r="AH63" i="88"/>
  <c r="AE63" i="88"/>
  <c r="AQ63" i="88"/>
  <c r="AN63" i="88"/>
  <c r="AL63" i="88"/>
  <c r="AJ63" i="88"/>
  <c r="AI63" i="88"/>
  <c r="AG63" i="88"/>
  <c r="A63" i="88"/>
  <c r="AS62" i="88"/>
  <c r="AT62" i="88" s="1"/>
  <c r="AR62" i="88"/>
  <c r="AQ62" i="88"/>
  <c r="AP62" i="88"/>
  <c r="AO62" i="88"/>
  <c r="AN62" i="88"/>
  <c r="AM62" i="88"/>
  <c r="AL62" i="88"/>
  <c r="AK62" i="88"/>
  <c r="AJ62" i="88"/>
  <c r="AI62" i="88"/>
  <c r="AH62" i="88"/>
  <c r="AG62" i="88"/>
  <c r="AE62" i="88"/>
  <c r="O62" i="88"/>
  <c r="AS61" i="88"/>
  <c r="AT61" i="88" s="1"/>
  <c r="AR61" i="88"/>
  <c r="AQ61" i="88"/>
  <c r="AP61" i="88"/>
  <c r="AO61" i="88"/>
  <c r="AN61" i="88"/>
  <c r="AM61" i="88"/>
  <c r="AL61" i="88"/>
  <c r="AK61" i="88"/>
  <c r="AJ61" i="88"/>
  <c r="AI61" i="88"/>
  <c r="AH61" i="88"/>
  <c r="AG61" i="88"/>
  <c r="AE61" i="88"/>
  <c r="O61" i="88"/>
  <c r="AR60" i="88"/>
  <c r="AQ60" i="88"/>
  <c r="AP60" i="88"/>
  <c r="AO60" i="88"/>
  <c r="AN60" i="88"/>
  <c r="AM60" i="88"/>
  <c r="AL60" i="88"/>
  <c r="AK60" i="88"/>
  <c r="AJ60" i="88"/>
  <c r="AI60" i="88"/>
  <c r="AH60" i="88"/>
  <c r="AG60" i="88"/>
  <c r="AE60" i="88"/>
  <c r="O60" i="88"/>
  <c r="AR59" i="88"/>
  <c r="AQ59" i="88"/>
  <c r="AP59" i="88"/>
  <c r="AO59" i="88"/>
  <c r="AN59" i="88"/>
  <c r="AM59" i="88"/>
  <c r="AL59" i="88"/>
  <c r="AK59" i="88"/>
  <c r="AJ59" i="88"/>
  <c r="AI59" i="88"/>
  <c r="AH59" i="88"/>
  <c r="AG59" i="88"/>
  <c r="AE59" i="88"/>
  <c r="O59" i="88"/>
  <c r="AR58" i="88"/>
  <c r="AQ58" i="88"/>
  <c r="AP58" i="88"/>
  <c r="AO58" i="88"/>
  <c r="AN58" i="88"/>
  <c r="AM58" i="88"/>
  <c r="AL58" i="88"/>
  <c r="AK58" i="88"/>
  <c r="AJ58" i="88"/>
  <c r="AI58" i="88"/>
  <c r="AH58" i="88"/>
  <c r="AG58" i="88"/>
  <c r="AE58" i="88"/>
  <c r="O58" i="88"/>
  <c r="AR57" i="88"/>
  <c r="AQ57" i="88"/>
  <c r="AP57" i="88"/>
  <c r="AO57" i="88"/>
  <c r="AN57" i="88"/>
  <c r="AM57" i="88"/>
  <c r="AL57" i="88"/>
  <c r="AK57" i="88"/>
  <c r="AJ57" i="88"/>
  <c r="AI57" i="88"/>
  <c r="AH57" i="88"/>
  <c r="AG57" i="88"/>
  <c r="AE57" i="88"/>
  <c r="O57" i="88"/>
  <c r="AR56" i="88"/>
  <c r="AQ56" i="88"/>
  <c r="AP56" i="88"/>
  <c r="AO56" i="88"/>
  <c r="AN56" i="88"/>
  <c r="AM56" i="88"/>
  <c r="AL56" i="88"/>
  <c r="AK56" i="88"/>
  <c r="AJ56" i="88"/>
  <c r="AI56" i="88"/>
  <c r="AH56" i="88"/>
  <c r="AG56" i="88"/>
  <c r="AE56" i="88"/>
  <c r="O56" i="88"/>
  <c r="AR55" i="88"/>
  <c r="AQ55" i="88"/>
  <c r="AP55" i="88"/>
  <c r="AO55" i="88"/>
  <c r="AN55" i="88"/>
  <c r="AM55" i="88"/>
  <c r="AL55" i="88"/>
  <c r="AK55" i="88"/>
  <c r="AJ55" i="88"/>
  <c r="AI55" i="88"/>
  <c r="AH55" i="88"/>
  <c r="AG55" i="88"/>
  <c r="AE55" i="88"/>
  <c r="O55" i="88"/>
  <c r="AR54" i="88"/>
  <c r="AQ54" i="88"/>
  <c r="AP54" i="88"/>
  <c r="AO54" i="88"/>
  <c r="AN54" i="88"/>
  <c r="AM54" i="88"/>
  <c r="AL54" i="88"/>
  <c r="AK54" i="88"/>
  <c r="AJ54" i="88"/>
  <c r="AI54" i="88"/>
  <c r="AH54" i="88"/>
  <c r="AG54" i="88"/>
  <c r="AE54" i="88"/>
  <c r="O54" i="88"/>
  <c r="AR53" i="88"/>
  <c r="AT53" i="88" s="1"/>
  <c r="AQ53" i="88"/>
  <c r="AP53" i="88"/>
  <c r="AO53" i="88"/>
  <c r="AN53" i="88"/>
  <c r="AM53" i="88"/>
  <c r="AL53" i="88"/>
  <c r="AK53" i="88"/>
  <c r="AJ53" i="88"/>
  <c r="AI53" i="88"/>
  <c r="AH53" i="88"/>
  <c r="AG53" i="88"/>
  <c r="AE53" i="88"/>
  <c r="O53" i="88"/>
  <c r="AR52" i="88"/>
  <c r="AT52" i="88" s="1"/>
  <c r="AQ52" i="88"/>
  <c r="AP52" i="88"/>
  <c r="AO52" i="88"/>
  <c r="AN52" i="88"/>
  <c r="AM52" i="88"/>
  <c r="AL52" i="88"/>
  <c r="AK52" i="88"/>
  <c r="AJ52" i="88"/>
  <c r="AI52" i="88"/>
  <c r="AH52" i="88"/>
  <c r="AG52" i="88"/>
  <c r="AE52" i="88"/>
  <c r="O52" i="88"/>
  <c r="AS51" i="88"/>
  <c r="AR51" i="88"/>
  <c r="AQ51" i="88"/>
  <c r="AP51" i="88"/>
  <c r="AO51" i="88"/>
  <c r="AN51" i="88"/>
  <c r="AM51" i="88"/>
  <c r="AL51" i="88"/>
  <c r="AK51" i="88"/>
  <c r="AJ51" i="88"/>
  <c r="AI51" i="88"/>
  <c r="AH51" i="88"/>
  <c r="AG51" i="88"/>
  <c r="AE51" i="88"/>
  <c r="O51" i="88"/>
  <c r="AT48" i="88"/>
  <c r="AS45" i="88"/>
  <c r="AD45" i="88"/>
  <c r="AE45" i="88" s="1"/>
  <c r="AC45" i="88"/>
  <c r="AB45" i="88"/>
  <c r="AA45" i="88"/>
  <c r="Z45" i="88"/>
  <c r="Y45" i="88"/>
  <c r="X45" i="88"/>
  <c r="W45" i="88"/>
  <c r="V45" i="88"/>
  <c r="U45" i="88"/>
  <c r="T45" i="88"/>
  <c r="S45" i="88"/>
  <c r="R45" i="88"/>
  <c r="N45" i="88"/>
  <c r="O45" i="88" s="1"/>
  <c r="M45" i="88"/>
  <c r="L45" i="88"/>
  <c r="K45" i="88"/>
  <c r="J45" i="88"/>
  <c r="I45" i="88"/>
  <c r="H45" i="88"/>
  <c r="G45" i="88"/>
  <c r="F45" i="88"/>
  <c r="E45" i="88"/>
  <c r="D45" i="88"/>
  <c r="C45" i="88"/>
  <c r="B45" i="88"/>
  <c r="AE44" i="88"/>
  <c r="AC44" i="88"/>
  <c r="AB44" i="88"/>
  <c r="AA44" i="88"/>
  <c r="Z44" i="88"/>
  <c r="Y44" i="88"/>
  <c r="X44" i="88"/>
  <c r="W44" i="88"/>
  <c r="V44" i="88"/>
  <c r="U44" i="88"/>
  <c r="T44" i="88"/>
  <c r="S44" i="88"/>
  <c r="R44" i="88"/>
  <c r="N44" i="88"/>
  <c r="O44" i="88" s="1"/>
  <c r="M44" i="88"/>
  <c r="L44" i="88"/>
  <c r="K44" i="88"/>
  <c r="J44" i="88"/>
  <c r="I44" i="88"/>
  <c r="H44" i="88"/>
  <c r="G44" i="88"/>
  <c r="F44" i="88"/>
  <c r="E44" i="88"/>
  <c r="D44" i="88"/>
  <c r="C44" i="88"/>
  <c r="B44" i="88"/>
  <c r="AE43" i="88"/>
  <c r="AC43" i="88"/>
  <c r="AB43" i="88"/>
  <c r="AA43" i="88"/>
  <c r="Z43" i="88"/>
  <c r="Y43" i="88"/>
  <c r="X43" i="88"/>
  <c r="W43" i="88"/>
  <c r="V43" i="88"/>
  <c r="U43" i="88"/>
  <c r="T43" i="88"/>
  <c r="S43" i="88"/>
  <c r="R43" i="88"/>
  <c r="N43" i="88"/>
  <c r="O43" i="88" s="1"/>
  <c r="M43" i="88"/>
  <c r="L43" i="88"/>
  <c r="AQ43" i="88" s="1"/>
  <c r="K43" i="88"/>
  <c r="J43" i="88"/>
  <c r="I43" i="88"/>
  <c r="H43" i="88"/>
  <c r="G43" i="88"/>
  <c r="F43" i="88"/>
  <c r="E43" i="88"/>
  <c r="D43" i="88"/>
  <c r="AI43" i="88" s="1"/>
  <c r="C43" i="88"/>
  <c r="B43" i="88"/>
  <c r="AC42" i="88"/>
  <c r="AE42" i="88" s="1"/>
  <c r="AB42" i="88"/>
  <c r="AA42" i="88"/>
  <c r="Z42" i="88"/>
  <c r="Y42" i="88"/>
  <c r="X42" i="88"/>
  <c r="W42" i="88"/>
  <c r="V42" i="88"/>
  <c r="U42" i="88"/>
  <c r="T42" i="88"/>
  <c r="S42" i="88"/>
  <c r="R42" i="88"/>
  <c r="N42" i="88"/>
  <c r="AS42" i="88" s="1"/>
  <c r="M42" i="88"/>
  <c r="L42" i="88"/>
  <c r="K42" i="88"/>
  <c r="J42" i="88"/>
  <c r="I42" i="88"/>
  <c r="H42" i="88"/>
  <c r="G42" i="88"/>
  <c r="F42" i="88"/>
  <c r="AK42" i="88" s="1"/>
  <c r="E42" i="88"/>
  <c r="D42" i="88"/>
  <c r="C42" i="88"/>
  <c r="B42" i="88"/>
  <c r="AP41" i="88"/>
  <c r="AH41" i="88"/>
  <c r="AR41" i="88"/>
  <c r="AQ41" i="88"/>
  <c r="AJ41" i="88"/>
  <c r="AI41" i="88"/>
  <c r="AG41" i="88"/>
  <c r="AM41" i="88"/>
  <c r="AL41" i="88"/>
  <c r="A41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E40" i="88"/>
  <c r="O40" i="88"/>
  <c r="AR39" i="88"/>
  <c r="AQ39" i="88"/>
  <c r="AP39" i="88"/>
  <c r="AO39" i="88"/>
  <c r="AN39" i="88"/>
  <c r="AM39" i="88"/>
  <c r="AL39" i="88"/>
  <c r="AK39" i="88"/>
  <c r="AJ39" i="88"/>
  <c r="AI39" i="88"/>
  <c r="AH39" i="88"/>
  <c r="AG39" i="88"/>
  <c r="AE39" i="88"/>
  <c r="O39" i="88"/>
  <c r="AR38" i="88"/>
  <c r="AQ38" i="88"/>
  <c r="AP38" i="88"/>
  <c r="AO38" i="88"/>
  <c r="AN38" i="88"/>
  <c r="AM38" i="88"/>
  <c r="AL38" i="88"/>
  <c r="AK38" i="88"/>
  <c r="AJ38" i="88"/>
  <c r="AI38" i="88"/>
  <c r="AH38" i="88"/>
  <c r="AG38" i="88"/>
  <c r="AE38" i="88"/>
  <c r="O38" i="88"/>
  <c r="AR37" i="88"/>
  <c r="AQ37" i="88"/>
  <c r="AP37" i="88"/>
  <c r="AO37" i="88"/>
  <c r="AN37" i="88"/>
  <c r="AM37" i="88"/>
  <c r="AL37" i="88"/>
  <c r="AK37" i="88"/>
  <c r="AJ37" i="88"/>
  <c r="AI37" i="88"/>
  <c r="AH37" i="88"/>
  <c r="AG37" i="88"/>
  <c r="AE37" i="88"/>
  <c r="O37" i="88"/>
  <c r="AR36" i="88"/>
  <c r="AQ36" i="88"/>
  <c r="AP36" i="88"/>
  <c r="AO36" i="88"/>
  <c r="AN36" i="88"/>
  <c r="AM36" i="88"/>
  <c r="AL36" i="88"/>
  <c r="AK36" i="88"/>
  <c r="AJ36" i="88"/>
  <c r="AI36" i="88"/>
  <c r="AH36" i="88"/>
  <c r="AG36" i="88"/>
  <c r="AE36" i="88"/>
  <c r="O36" i="88"/>
  <c r="AR35" i="88"/>
  <c r="AQ35" i="88"/>
  <c r="AP35" i="88"/>
  <c r="AO35" i="88"/>
  <c r="AN35" i="88"/>
  <c r="AM35" i="88"/>
  <c r="AL35" i="88"/>
  <c r="AK35" i="88"/>
  <c r="AJ35" i="88"/>
  <c r="AI35" i="88"/>
  <c r="AH35" i="88"/>
  <c r="AG35" i="88"/>
  <c r="AE35" i="88"/>
  <c r="O35" i="88"/>
  <c r="AR34" i="88"/>
  <c r="AQ34" i="88"/>
  <c r="AP34" i="88"/>
  <c r="AO34" i="88"/>
  <c r="AN34" i="88"/>
  <c r="AM34" i="88"/>
  <c r="AL34" i="88"/>
  <c r="AK34" i="88"/>
  <c r="AJ34" i="88"/>
  <c r="AI34" i="88"/>
  <c r="AH34" i="88"/>
  <c r="AG34" i="88"/>
  <c r="AE34" i="88"/>
  <c r="O34" i="88"/>
  <c r="AR33" i="88"/>
  <c r="AQ33" i="88"/>
  <c r="AP33" i="88"/>
  <c r="AO33" i="88"/>
  <c r="AN33" i="88"/>
  <c r="AM33" i="88"/>
  <c r="AL33" i="88"/>
  <c r="AK33" i="88"/>
  <c r="AJ33" i="88"/>
  <c r="AI33" i="88"/>
  <c r="AH33" i="88"/>
  <c r="AG33" i="88"/>
  <c r="AE33" i="88"/>
  <c r="O33" i="88"/>
  <c r="AR32" i="88"/>
  <c r="AQ32" i="88"/>
  <c r="AP32" i="88"/>
  <c r="AO32" i="88"/>
  <c r="AN32" i="88"/>
  <c r="AM32" i="88"/>
  <c r="AL32" i="88"/>
  <c r="AK32" i="88"/>
  <c r="AJ32" i="88"/>
  <c r="AI32" i="88"/>
  <c r="AH32" i="88"/>
  <c r="AG32" i="88"/>
  <c r="AE32" i="88"/>
  <c r="O32" i="88"/>
  <c r="AR31" i="88"/>
  <c r="AT31" i="88" s="1"/>
  <c r="AQ31" i="88"/>
  <c r="AP31" i="88"/>
  <c r="AO31" i="88"/>
  <c r="AN31" i="88"/>
  <c r="AM31" i="88"/>
  <c r="AL31" i="88"/>
  <c r="AK31" i="88"/>
  <c r="AJ31" i="88"/>
  <c r="AI31" i="88"/>
  <c r="AH31" i="88"/>
  <c r="AG31" i="88"/>
  <c r="AE31" i="88"/>
  <c r="O31" i="88"/>
  <c r="AR30" i="88"/>
  <c r="AT30" i="88" s="1"/>
  <c r="AQ30" i="88"/>
  <c r="AP30" i="88"/>
  <c r="AO30" i="88"/>
  <c r="AN30" i="88"/>
  <c r="AM30" i="88"/>
  <c r="AL30" i="88"/>
  <c r="AK30" i="88"/>
  <c r="AJ30" i="88"/>
  <c r="AI30" i="88"/>
  <c r="AH30" i="88"/>
  <c r="AG30" i="88"/>
  <c r="AE30" i="88"/>
  <c r="O30" i="88"/>
  <c r="AS29" i="88"/>
  <c r="AR29" i="88"/>
  <c r="AQ29" i="88"/>
  <c r="AP29" i="88"/>
  <c r="AO29" i="88"/>
  <c r="AN29" i="88"/>
  <c r="AM29" i="88"/>
  <c r="AL29" i="88"/>
  <c r="AK29" i="88"/>
  <c r="AJ29" i="88"/>
  <c r="AI29" i="88"/>
  <c r="AH29" i="88"/>
  <c r="AG29" i="88"/>
  <c r="AE29" i="88"/>
  <c r="O29" i="88"/>
  <c r="AT26" i="88"/>
  <c r="AS23" i="88"/>
  <c r="AT23" i="88" s="1"/>
  <c r="AD23" i="88"/>
  <c r="AE23" i="88" s="1"/>
  <c r="AC23" i="88"/>
  <c r="AB23" i="88"/>
  <c r="AA23" i="88"/>
  <c r="Z23" i="88"/>
  <c r="Y23" i="88"/>
  <c r="X23" i="88"/>
  <c r="W23" i="88"/>
  <c r="V23" i="88"/>
  <c r="U23" i="88"/>
  <c r="T23" i="88"/>
  <c r="S23" i="88"/>
  <c r="R23" i="88"/>
  <c r="N23" i="88"/>
  <c r="O23" i="88" s="1"/>
  <c r="M23" i="88"/>
  <c r="L23" i="88"/>
  <c r="K23" i="88"/>
  <c r="J23" i="88"/>
  <c r="I23" i="88"/>
  <c r="H23" i="88"/>
  <c r="G23" i="88"/>
  <c r="F23" i="88"/>
  <c r="E23" i="88"/>
  <c r="D23" i="88"/>
  <c r="C23" i="88"/>
  <c r="B23" i="88"/>
  <c r="AD22" i="88"/>
  <c r="AE22" i="88" s="1"/>
  <c r="AC22" i="88"/>
  <c r="AB22" i="88"/>
  <c r="AQ22" i="88" s="1"/>
  <c r="AA22" i="88"/>
  <c r="Z22" i="88"/>
  <c r="Y22" i="88"/>
  <c r="X22" i="88"/>
  <c r="W22" i="88"/>
  <c r="V22" i="88"/>
  <c r="U22" i="88"/>
  <c r="T22" i="88"/>
  <c r="AI22" i="88" s="1"/>
  <c r="S22" i="88"/>
  <c r="R22" i="88"/>
  <c r="N22" i="88"/>
  <c r="O22" i="88" s="1"/>
  <c r="M22" i="88"/>
  <c r="L22" i="88"/>
  <c r="K22" i="88"/>
  <c r="J22" i="88"/>
  <c r="I22" i="88"/>
  <c r="H22" i="88"/>
  <c r="G22" i="88"/>
  <c r="F22" i="88"/>
  <c r="E22" i="88"/>
  <c r="D22" i="88"/>
  <c r="C22" i="88"/>
  <c r="B22" i="88"/>
  <c r="AD21" i="88"/>
  <c r="AE21" i="88" s="1"/>
  <c r="AC21" i="88"/>
  <c r="AB21" i="88"/>
  <c r="AA21" i="88"/>
  <c r="Z21" i="88"/>
  <c r="Y21" i="88"/>
  <c r="X21" i="88"/>
  <c r="W21" i="88"/>
  <c r="V21" i="88"/>
  <c r="U21" i="88"/>
  <c r="T21" i="88"/>
  <c r="S21" i="88"/>
  <c r="R21" i="88"/>
  <c r="N21" i="88"/>
  <c r="O21" i="88" s="1"/>
  <c r="M21" i="88"/>
  <c r="L21" i="88"/>
  <c r="K21" i="88"/>
  <c r="J21" i="88"/>
  <c r="I21" i="88"/>
  <c r="H21" i="88"/>
  <c r="G21" i="88"/>
  <c r="F21" i="88"/>
  <c r="E21" i="88"/>
  <c r="D21" i="88"/>
  <c r="C21" i="88"/>
  <c r="B21" i="88"/>
  <c r="AD20" i="88"/>
  <c r="AC20" i="88"/>
  <c r="AB20" i="88"/>
  <c r="AA20" i="88"/>
  <c r="Z20" i="88"/>
  <c r="Y20" i="88"/>
  <c r="X20" i="88"/>
  <c r="W20" i="88"/>
  <c r="V20" i="88"/>
  <c r="U20" i="88"/>
  <c r="T20" i="88"/>
  <c r="S20" i="88"/>
  <c r="R20" i="88"/>
  <c r="N20" i="88"/>
  <c r="M20" i="88"/>
  <c r="L20" i="88"/>
  <c r="K20" i="88"/>
  <c r="J20" i="88"/>
  <c r="I20" i="88"/>
  <c r="H20" i="88"/>
  <c r="G20" i="88"/>
  <c r="F20" i="88"/>
  <c r="E20" i="88"/>
  <c r="D20" i="88"/>
  <c r="AI20" i="88" s="1"/>
  <c r="C20" i="88"/>
  <c r="B20" i="88"/>
  <c r="AQ19" i="88"/>
  <c r="AP19" i="88"/>
  <c r="AI19" i="88"/>
  <c r="AH19" i="88"/>
  <c r="AR19" i="88"/>
  <c r="AO19" i="88"/>
  <c r="AN19" i="88"/>
  <c r="AJ19" i="88"/>
  <c r="AR18" i="88"/>
  <c r="AQ18" i="88"/>
  <c r="AP18" i="88"/>
  <c r="AO18" i="88"/>
  <c r="AN18" i="88"/>
  <c r="AM18" i="88"/>
  <c r="AL18" i="88"/>
  <c r="AK18" i="88"/>
  <c r="AJ18" i="88"/>
  <c r="AI18" i="88"/>
  <c r="AH18" i="88"/>
  <c r="AG18" i="88"/>
  <c r="AE18" i="88"/>
  <c r="O18" i="88"/>
  <c r="AR17" i="88"/>
  <c r="AQ17" i="88"/>
  <c r="AP17" i="88"/>
  <c r="AO17" i="88"/>
  <c r="AN17" i="88"/>
  <c r="AM17" i="88"/>
  <c r="AL17" i="88"/>
  <c r="AK17" i="88"/>
  <c r="AJ17" i="88"/>
  <c r="AI17" i="88"/>
  <c r="AH17" i="88"/>
  <c r="AG17" i="88"/>
  <c r="AE17" i="88"/>
  <c r="O17" i="88"/>
  <c r="AR16" i="88"/>
  <c r="AQ16" i="88"/>
  <c r="AP16" i="88"/>
  <c r="AO16" i="88"/>
  <c r="AN16" i="88"/>
  <c r="AM16" i="88"/>
  <c r="AL16" i="88"/>
  <c r="AK16" i="88"/>
  <c r="AJ16" i="88"/>
  <c r="AI16" i="88"/>
  <c r="AH16" i="88"/>
  <c r="AG16" i="88"/>
  <c r="AE16" i="88"/>
  <c r="O16" i="88"/>
  <c r="AR15" i="88"/>
  <c r="AQ15" i="88"/>
  <c r="AP15" i="88"/>
  <c r="AO15" i="88"/>
  <c r="AN15" i="88"/>
  <c r="AM15" i="88"/>
  <c r="AL15" i="88"/>
  <c r="AK15" i="88"/>
  <c r="AJ15" i="88"/>
  <c r="AI15" i="88"/>
  <c r="AH15" i="88"/>
  <c r="AG15" i="88"/>
  <c r="AE15" i="88"/>
  <c r="O15" i="88"/>
  <c r="AR14" i="88"/>
  <c r="AQ14" i="88"/>
  <c r="AP14" i="88"/>
  <c r="AO14" i="88"/>
  <c r="AN14" i="88"/>
  <c r="AM14" i="88"/>
  <c r="AL14" i="88"/>
  <c r="AK14" i="88"/>
  <c r="AJ14" i="88"/>
  <c r="AI14" i="88"/>
  <c r="AH14" i="88"/>
  <c r="AG14" i="88"/>
  <c r="AE14" i="88"/>
  <c r="O14" i="88"/>
  <c r="AR13" i="88"/>
  <c r="AQ13" i="88"/>
  <c r="AP13" i="88"/>
  <c r="AO13" i="88"/>
  <c r="AN13" i="88"/>
  <c r="AM13" i="88"/>
  <c r="AL13" i="88"/>
  <c r="AK13" i="88"/>
  <c r="AJ13" i="88"/>
  <c r="AI13" i="88"/>
  <c r="AH13" i="88"/>
  <c r="AG13" i="88"/>
  <c r="AE13" i="88"/>
  <c r="O13" i="88"/>
  <c r="AR12" i="88"/>
  <c r="AQ12" i="88"/>
  <c r="AP12" i="88"/>
  <c r="AO12" i="88"/>
  <c r="AN12" i="88"/>
  <c r="AM12" i="88"/>
  <c r="AL12" i="88"/>
  <c r="AK12" i="88"/>
  <c r="AJ12" i="88"/>
  <c r="AI12" i="88"/>
  <c r="AH12" i="88"/>
  <c r="AG12" i="88"/>
  <c r="AE12" i="88"/>
  <c r="O12" i="88"/>
  <c r="AR11" i="88"/>
  <c r="AQ11" i="88"/>
  <c r="AP11" i="88"/>
  <c r="AO11" i="88"/>
  <c r="AN11" i="88"/>
  <c r="AM11" i="88"/>
  <c r="AL11" i="88"/>
  <c r="AK11" i="88"/>
  <c r="AJ11" i="88"/>
  <c r="AI11" i="88"/>
  <c r="AH11" i="88"/>
  <c r="AG11" i="88"/>
  <c r="AE11" i="88"/>
  <c r="O11" i="88"/>
  <c r="AR10" i="88"/>
  <c r="AT10" i="88" s="1"/>
  <c r="AQ10" i="88"/>
  <c r="AP10" i="88"/>
  <c r="AO10" i="88"/>
  <c r="AN10" i="88"/>
  <c r="AM10" i="88"/>
  <c r="AL10" i="88"/>
  <c r="AK10" i="88"/>
  <c r="AJ10" i="88"/>
  <c r="AI10" i="88"/>
  <c r="AH10" i="88"/>
  <c r="AG10" i="88"/>
  <c r="AE10" i="88"/>
  <c r="O10" i="88"/>
  <c r="AR9" i="88"/>
  <c r="AT9" i="88" s="1"/>
  <c r="AQ9" i="88"/>
  <c r="AP9" i="88"/>
  <c r="AO9" i="88"/>
  <c r="AN9" i="88"/>
  <c r="AM9" i="88"/>
  <c r="AL9" i="88"/>
  <c r="AK9" i="88"/>
  <c r="AJ9" i="88"/>
  <c r="AI9" i="88"/>
  <c r="AH9" i="88"/>
  <c r="AG9" i="88"/>
  <c r="AE9" i="88"/>
  <c r="O9" i="88"/>
  <c r="AR8" i="88"/>
  <c r="AT8" i="88" s="1"/>
  <c r="AQ8" i="88"/>
  <c r="AP8" i="88"/>
  <c r="AO8" i="88"/>
  <c r="AN8" i="88"/>
  <c r="AM8" i="88"/>
  <c r="AL8" i="88"/>
  <c r="AK8" i="88"/>
  <c r="AJ8" i="88"/>
  <c r="AI8" i="88"/>
  <c r="AH8" i="88"/>
  <c r="AG8" i="88"/>
  <c r="AE8" i="88"/>
  <c r="O8" i="88"/>
  <c r="AS7" i="88"/>
  <c r="AR7" i="88"/>
  <c r="AQ7" i="88"/>
  <c r="AP7" i="88"/>
  <c r="AO7" i="88"/>
  <c r="AN7" i="88"/>
  <c r="AM7" i="88"/>
  <c r="AL7" i="88"/>
  <c r="AK7" i="88"/>
  <c r="AJ7" i="88"/>
  <c r="AI7" i="88"/>
  <c r="AH7" i="88"/>
  <c r="AG7" i="88"/>
  <c r="AE7" i="88"/>
  <c r="O7" i="88"/>
  <c r="S34" i="87"/>
  <c r="R34" i="87"/>
  <c r="F34" i="87"/>
  <c r="E34" i="87"/>
  <c r="D34" i="87"/>
  <c r="C34" i="87"/>
  <c r="B34" i="87"/>
  <c r="U32" i="87"/>
  <c r="T32" i="87"/>
  <c r="S32" i="87"/>
  <c r="R32" i="87"/>
  <c r="P32" i="87"/>
  <c r="O32" i="87"/>
  <c r="N32" i="87"/>
  <c r="M32" i="87"/>
  <c r="L32" i="87"/>
  <c r="M33" i="87" s="1"/>
  <c r="K32" i="87"/>
  <c r="J32" i="87"/>
  <c r="I32" i="87"/>
  <c r="H32" i="87"/>
  <c r="G32" i="87"/>
  <c r="F32" i="87"/>
  <c r="E32" i="87"/>
  <c r="D32" i="87"/>
  <c r="E33" i="87" s="1"/>
  <c r="C32" i="87"/>
  <c r="B32" i="87"/>
  <c r="U31" i="87"/>
  <c r="S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U29" i="87"/>
  <c r="S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U26" i="87"/>
  <c r="T26" i="87"/>
  <c r="S26" i="87"/>
  <c r="R26" i="87"/>
  <c r="Q26" i="87"/>
  <c r="U23" i="87"/>
  <c r="T23" i="87"/>
  <c r="S23" i="87"/>
  <c r="R23" i="87"/>
  <c r="F23" i="87"/>
  <c r="E23" i="87"/>
  <c r="D23" i="87"/>
  <c r="C23" i="87"/>
  <c r="B23" i="87"/>
  <c r="U21" i="87"/>
  <c r="T21" i="87"/>
  <c r="S21" i="87"/>
  <c r="R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U20" i="87"/>
  <c r="S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J19" i="87"/>
  <c r="AJ18" i="87"/>
  <c r="U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J17" i="87"/>
  <c r="AJ16" i="87"/>
  <c r="AJ15" i="87"/>
  <c r="U15" i="87"/>
  <c r="T15" i="87"/>
  <c r="S15" i="87"/>
  <c r="R15" i="87"/>
  <c r="Q15" i="87"/>
  <c r="AJ14" i="87"/>
  <c r="R14" i="87"/>
  <c r="R25" i="87" s="1"/>
  <c r="AJ13" i="87"/>
  <c r="AJ12" i="87"/>
  <c r="U12" i="87"/>
  <c r="T12" i="87"/>
  <c r="S12" i="87"/>
  <c r="R12" i="87"/>
  <c r="F12" i="87"/>
  <c r="E12" i="87"/>
  <c r="D12" i="87"/>
  <c r="C12" i="87"/>
  <c r="B12" i="87"/>
  <c r="AJ11" i="87"/>
  <c r="AJ10" i="87"/>
  <c r="U10" i="87"/>
  <c r="T10" i="87"/>
  <c r="S10" i="87"/>
  <c r="R10" i="87"/>
  <c r="P10" i="87"/>
  <c r="P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J9" i="87"/>
  <c r="U9" i="87"/>
  <c r="S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J8" i="87"/>
  <c r="U7" i="87"/>
  <c r="S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N42" i="88" l="1"/>
  <c r="AG23" i="88"/>
  <c r="AI64" i="88"/>
  <c r="AQ64" i="88"/>
  <c r="AH65" i="88"/>
  <c r="AP65" i="88"/>
  <c r="AN67" i="88"/>
  <c r="AG20" i="88"/>
  <c r="AO20" i="88"/>
  <c r="G33" i="87"/>
  <c r="O33" i="87"/>
  <c r="AN23" i="88"/>
  <c r="AO42" i="88"/>
  <c r="AQ45" i="88"/>
  <c r="O42" i="89"/>
  <c r="D11" i="87"/>
  <c r="J22" i="87"/>
  <c r="AK20" i="88"/>
  <c r="AN20" i="88"/>
  <c r="AQ21" i="88"/>
  <c r="AJ44" i="88"/>
  <c r="AO66" i="88"/>
  <c r="AE20" i="89"/>
  <c r="AS20" i="89"/>
  <c r="AM42" i="89"/>
  <c r="AL66" i="89"/>
  <c r="AK23" i="89"/>
  <c r="AL20" i="89"/>
  <c r="AJ64" i="89"/>
  <c r="AE64" i="88"/>
  <c r="AJ65" i="88"/>
  <c r="AL67" i="88"/>
  <c r="AG67" i="88"/>
  <c r="AO67" i="88"/>
  <c r="AL21" i="89"/>
  <c r="AJ22" i="89"/>
  <c r="AH23" i="89"/>
  <c r="AI45" i="89"/>
  <c r="AQ45" i="89"/>
  <c r="AG65" i="89"/>
  <c r="AO65" i="89"/>
  <c r="AI66" i="89"/>
  <c r="AQ66" i="89"/>
  <c r="AH67" i="89"/>
  <c r="AP67" i="89"/>
  <c r="AH44" i="88"/>
  <c r="AP44" i="88"/>
  <c r="AH64" i="88"/>
  <c r="AP64" i="88"/>
  <c r="AL64" i="88"/>
  <c r="AK65" i="88"/>
  <c r="AJ66" i="88"/>
  <c r="AH42" i="89"/>
  <c r="AP42" i="89"/>
  <c r="AS42" i="89"/>
  <c r="AL44" i="89"/>
  <c r="AK22" i="88"/>
  <c r="AI23" i="88"/>
  <c r="AQ23" i="88"/>
  <c r="AI44" i="88"/>
  <c r="AQ44" i="88"/>
  <c r="AJ21" i="89"/>
  <c r="AN21" i="89"/>
  <c r="AT51" i="89"/>
  <c r="AE42" i="89"/>
  <c r="AR64" i="89"/>
  <c r="AT64" i="89" s="1"/>
  <c r="K22" i="87"/>
  <c r="AI21" i="88"/>
  <c r="AN22" i="88"/>
  <c r="C11" i="87"/>
  <c r="L11" i="87"/>
  <c r="H33" i="87"/>
  <c r="P33" i="87"/>
  <c r="AM20" i="88"/>
  <c r="AJ21" i="88"/>
  <c r="AL44" i="88"/>
  <c r="AI45" i="88"/>
  <c r="AL45" i="88"/>
  <c r="AJ64" i="88"/>
  <c r="AH66" i="88"/>
  <c r="AJ23" i="89"/>
  <c r="AK20" i="89"/>
  <c r="AN43" i="89"/>
  <c r="AK67" i="89"/>
  <c r="O11" i="87"/>
  <c r="D22" i="87"/>
  <c r="L22" i="87"/>
  <c r="C33" i="87"/>
  <c r="K33" i="87"/>
  <c r="AH20" i="88"/>
  <c r="AJ22" i="88"/>
  <c r="AH23" i="88"/>
  <c r="AP23" i="88"/>
  <c r="AH42" i="88"/>
  <c r="AP42" i="88"/>
  <c r="AG45" i="88"/>
  <c r="AO45" i="88"/>
  <c r="AG66" i="88"/>
  <c r="AK66" i="88"/>
  <c r="AH67" i="88"/>
  <c r="AP67" i="88"/>
  <c r="AM23" i="89"/>
  <c r="AK22" i="89"/>
  <c r="AM45" i="89"/>
  <c r="AL64" i="89"/>
  <c r="AJ66" i="89"/>
  <c r="C22" i="87"/>
  <c r="AL23" i="89"/>
  <c r="AQ20" i="88"/>
  <c r="AN21" i="88"/>
  <c r="AI42" i="88"/>
  <c r="AQ42" i="88"/>
  <c r="AN43" i="88"/>
  <c r="AM45" i="88"/>
  <c r="AH45" i="88"/>
  <c r="AP45" i="88"/>
  <c r="AI67" i="88"/>
  <c r="AQ67" i="88"/>
  <c r="AL22" i="89"/>
  <c r="AI65" i="89"/>
  <c r="AQ65" i="89"/>
  <c r="AL65" i="89"/>
  <c r="AK66" i="89"/>
  <c r="H11" i="87"/>
  <c r="F22" i="87"/>
  <c r="N22" i="87"/>
  <c r="AJ20" i="88"/>
  <c r="AG21" i="88"/>
  <c r="AO21" i="88"/>
  <c r="AL22" i="88"/>
  <c r="AG42" i="88"/>
  <c r="AN45" i="88"/>
  <c r="AG64" i="88"/>
  <c r="AO64" i="88"/>
  <c r="AN65" i="88"/>
  <c r="AM66" i="88"/>
  <c r="AO23" i="89"/>
  <c r="AH20" i="89"/>
  <c r="AP20" i="89"/>
  <c r="AG21" i="89"/>
  <c r="AO21" i="89"/>
  <c r="AH43" i="89"/>
  <c r="AP43" i="89"/>
  <c r="AL45" i="89"/>
  <c r="AJ65" i="89"/>
  <c r="H22" i="87"/>
  <c r="AS20" i="88"/>
  <c r="AM22" i="88"/>
  <c r="AH43" i="88"/>
  <c r="AP43" i="88"/>
  <c r="AJ45" i="88"/>
  <c r="AP23" i="89"/>
  <c r="AJ44" i="89"/>
  <c r="J33" i="87"/>
  <c r="AL23" i="88"/>
  <c r="AL42" i="88"/>
  <c r="AN44" i="88"/>
  <c r="AM43" i="89"/>
  <c r="AK44" i="89"/>
  <c r="AM67" i="89"/>
  <c r="AT7" i="89"/>
  <c r="AS64" i="88"/>
  <c r="O42" i="88"/>
  <c r="AE20" i="88"/>
  <c r="O20" i="88"/>
  <c r="AR65" i="88"/>
  <c r="S33" i="87"/>
  <c r="E11" i="87"/>
  <c r="M11" i="87"/>
  <c r="I33" i="87"/>
  <c r="AH21" i="88"/>
  <c r="AP21" i="88"/>
  <c r="AM23" i="88"/>
  <c r="AM43" i="88"/>
  <c r="F11" i="87"/>
  <c r="N11" i="87"/>
  <c r="G11" i="87"/>
  <c r="I22" i="87"/>
  <c r="F33" i="87"/>
  <c r="N33" i="87"/>
  <c r="AP20" i="88"/>
  <c r="AK23" i="88"/>
  <c r="AK43" i="88"/>
  <c r="AM44" i="88"/>
  <c r="AG44" i="88"/>
  <c r="AO44" i="88"/>
  <c r="AR45" i="88"/>
  <c r="AM64" i="88"/>
  <c r="AI65" i="88"/>
  <c r="AQ65" i="88"/>
  <c r="AN66" i="88"/>
  <c r="AH21" i="89"/>
  <c r="AP21" i="89"/>
  <c r="AJ42" i="89"/>
  <c r="AG43" i="89"/>
  <c r="AO43" i="89"/>
  <c r="AI44" i="89"/>
  <c r="AQ44" i="89"/>
  <c r="AN64" i="89"/>
  <c r="AR22" i="88"/>
  <c r="AO23" i="88"/>
  <c r="AJ42" i="88"/>
  <c r="AR42" i="88"/>
  <c r="AT42" i="88" s="1"/>
  <c r="AM42" i="88"/>
  <c r="AL43" i="88"/>
  <c r="AG43" i="88"/>
  <c r="AO43" i="88"/>
  <c r="AK45" i="88"/>
  <c r="AN64" i="88"/>
  <c r="AJ67" i="88"/>
  <c r="AM20" i="89"/>
  <c r="AI21" i="89"/>
  <c r="AQ21" i="89"/>
  <c r="AM22" i="89"/>
  <c r="AK42" i="89"/>
  <c r="AJ45" i="89"/>
  <c r="AN65" i="89"/>
  <c r="AI67" i="89"/>
  <c r="AQ67" i="89"/>
  <c r="AP66" i="88"/>
  <c r="AK67" i="88"/>
  <c r="AN20" i="89"/>
  <c r="AN44" i="89"/>
  <c r="AH45" i="89"/>
  <c r="AP45" i="89"/>
  <c r="AK45" i="89"/>
  <c r="AH64" i="89"/>
  <c r="AP64" i="89"/>
  <c r="AJ67" i="89"/>
  <c r="AK41" i="88"/>
  <c r="I11" i="87"/>
  <c r="AL21" i="88"/>
  <c r="AG22" i="88"/>
  <c r="AO22" i="88"/>
  <c r="AR44" i="88"/>
  <c r="AL65" i="88"/>
  <c r="AI66" i="88"/>
  <c r="AQ66" i="88"/>
  <c r="AG20" i="89"/>
  <c r="AO20" i="89"/>
  <c r="AK21" i="89"/>
  <c r="AG22" i="89"/>
  <c r="AO22" i="89"/>
  <c r="AJ43" i="89"/>
  <c r="AG44" i="89"/>
  <c r="AO44" i="89"/>
  <c r="AM64" i="89"/>
  <c r="AI64" i="89"/>
  <c r="AQ64" i="89"/>
  <c r="AH65" i="89"/>
  <c r="AP65" i="89"/>
  <c r="AM66" i="89"/>
  <c r="J10" i="87"/>
  <c r="J11" i="87" s="1"/>
  <c r="E22" i="87"/>
  <c r="M22" i="87"/>
  <c r="AL20" i="88"/>
  <c r="AM21" i="88"/>
  <c r="AH22" i="88"/>
  <c r="AP22" i="88"/>
  <c r="AJ23" i="88"/>
  <c r="AJ43" i="88"/>
  <c r="AK44" i="88"/>
  <c r="AM67" i="88"/>
  <c r="AH22" i="89"/>
  <c r="AP22" i="89"/>
  <c r="AN42" i="89"/>
  <c r="AK43" i="89"/>
  <c r="AN66" i="89"/>
  <c r="AL67" i="89"/>
  <c r="AK21" i="88"/>
  <c r="AI20" i="89"/>
  <c r="AQ20" i="89"/>
  <c r="AM21" i="89"/>
  <c r="AI22" i="89"/>
  <c r="AQ22" i="89"/>
  <c r="AG42" i="89"/>
  <c r="AO42" i="89"/>
  <c r="AI43" i="89"/>
  <c r="AQ43" i="89"/>
  <c r="AN45" i="89"/>
  <c r="O48" i="89"/>
  <c r="AE48" i="89" s="1"/>
  <c r="AT48" i="89" s="1"/>
  <c r="AG64" i="89"/>
  <c r="AO64" i="89"/>
  <c r="AK64" i="89"/>
  <c r="AG66" i="89"/>
  <c r="AO66" i="89"/>
  <c r="AG65" i="88"/>
  <c r="AO65" i="88"/>
  <c r="AG45" i="89"/>
  <c r="AO45" i="89"/>
  <c r="AK65" i="89"/>
  <c r="U33" i="87"/>
  <c r="P22" i="87"/>
  <c r="AR42" i="89"/>
  <c r="AT29" i="89"/>
  <c r="AR44" i="89"/>
  <c r="AR22" i="89"/>
  <c r="AR21" i="89"/>
  <c r="AR23" i="89"/>
  <c r="AR65" i="89"/>
  <c r="AR66" i="89"/>
  <c r="AR67" i="89"/>
  <c r="AT63" i="89"/>
  <c r="AR43" i="89"/>
  <c r="AR45" i="89"/>
  <c r="AR20" i="89"/>
  <c r="AR63" i="88"/>
  <c r="AT63" i="88" s="1"/>
  <c r="AT51" i="88"/>
  <c r="AS41" i="88"/>
  <c r="AT41" i="88" s="1"/>
  <c r="AT29" i="88"/>
  <c r="AS19" i="88"/>
  <c r="AT19" i="88" s="1"/>
  <c r="AT7" i="88"/>
  <c r="AR67" i="88"/>
  <c r="AR64" i="88"/>
  <c r="AR66" i="88"/>
  <c r="AO63" i="88"/>
  <c r="AR43" i="88"/>
  <c r="O41" i="88"/>
  <c r="AN41" i="88"/>
  <c r="AO41" i="88"/>
  <c r="AM19" i="88"/>
  <c r="AR23" i="88"/>
  <c r="AR20" i="88"/>
  <c r="AR21" i="88"/>
  <c r="AL19" i="88"/>
  <c r="AG19" i="88"/>
  <c r="S22" i="87"/>
  <c r="U22" i="87"/>
  <c r="U11" i="87"/>
  <c r="S11" i="87"/>
  <c r="AT41" i="89"/>
  <c r="AE63" i="89"/>
  <c r="AS19" i="89"/>
  <c r="AT19" i="89" s="1"/>
  <c r="A41" i="89"/>
  <c r="D33" i="87"/>
  <c r="L33" i="87"/>
  <c r="G22" i="87"/>
  <c r="O22" i="87"/>
  <c r="J7" i="87"/>
  <c r="AT64" i="88" l="1"/>
  <c r="AT20" i="89"/>
  <c r="AT42" i="89"/>
  <c r="K11" i="87"/>
  <c r="AT20" i="88"/>
  <c r="N55" i="70"/>
  <c r="L55" i="70"/>
  <c r="F55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93" i="86"/>
  <c r="O93" i="86"/>
  <c r="L93" i="86"/>
  <c r="F93" i="8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O55" i="70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2" i="70"/>
  <c r="O52" i="70"/>
  <c r="L52" i="70"/>
  <c r="F52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5" i="70"/>
  <c r="P50" i="66"/>
  <c r="P49" i="66"/>
  <c r="P93" i="8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P52" i="70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L51" i="70" l="1"/>
  <c r="F51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N90" i="86"/>
  <c r="O90" i="86"/>
  <c r="N91" i="86"/>
  <c r="O91" i="86"/>
  <c r="L87" i="86"/>
  <c r="L90" i="86"/>
  <c r="F87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90" i="86"/>
  <c r="P55" i="3"/>
  <c r="P94" i="3"/>
  <c r="P56" i="81"/>
  <c r="P58" i="86"/>
  <c r="P59" i="47"/>
  <c r="P53" i="36"/>
  <c r="P77" i="68"/>
  <c r="P78" i="68"/>
  <c r="P57" i="47"/>
  <c r="P91" i="86"/>
  <c r="P87" i="86"/>
  <c r="P93" i="3"/>
  <c r="H95" i="47"/>
  <c r="I95" i="47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1" i="86"/>
  <c r="F92" i="86"/>
  <c r="L91" i="86"/>
  <c r="L92" i="86"/>
  <c r="N92" i="86"/>
  <c r="O92" i="86"/>
  <c r="N94" i="86"/>
  <c r="O94" i="86"/>
  <c r="B61" i="86"/>
  <c r="C61" i="86"/>
  <c r="F54" i="3"/>
  <c r="N54" i="3"/>
  <c r="O54" i="3"/>
  <c r="L54" i="3"/>
  <c r="F92" i="83"/>
  <c r="N92" i="83"/>
  <c r="O92" i="83"/>
  <c r="L92" i="83"/>
  <c r="N49" i="70"/>
  <c r="O49" i="70"/>
  <c r="L49" i="70"/>
  <c r="F4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C7" i="2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92" i="86"/>
  <c r="P75" i="83"/>
  <c r="P88" i="68"/>
  <c r="P84" i="68"/>
  <c r="P70" i="66"/>
  <c r="P19" i="66"/>
  <c r="P21" i="66"/>
  <c r="P94" i="86"/>
  <c r="P87" i="68"/>
  <c r="P89" i="68"/>
  <c r="P85" i="68"/>
  <c r="P71" i="66"/>
  <c r="P60" i="48"/>
  <c r="P31" i="48"/>
  <c r="P84" i="86"/>
  <c r="P54" i="3"/>
  <c r="P18" i="66"/>
  <c r="P85" i="86"/>
  <c r="P52" i="3"/>
  <c r="P49" i="70"/>
  <c r="P90" i="68"/>
  <c r="P86" i="68"/>
  <c r="P69" i="66"/>
  <c r="P68" i="66"/>
  <c r="P16" i="66"/>
  <c r="P17" i="66"/>
  <c r="P92" i="83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L65" i="66"/>
  <c r="L66" i="66"/>
  <c r="L67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65" i="66" l="1"/>
  <c r="P94" i="48"/>
  <c r="P90" i="48"/>
  <c r="P58" i="48"/>
  <c r="P60" i="46"/>
  <c r="P81" i="68"/>
  <c r="P67" i="66"/>
  <c r="P66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9" i="66"/>
  <c r="P11" i="66"/>
  <c r="P91" i="48"/>
  <c r="P91" i="47"/>
  <c r="P92" i="47"/>
  <c r="P89" i="47"/>
  <c r="P93" i="47"/>
  <c r="P60" i="68"/>
  <c r="P57" i="68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C53" i="2"/>
  <c r="D53" i="2"/>
  <c r="J47" i="2"/>
  <c r="I47" i="2"/>
  <c r="D47" i="2"/>
  <c r="C47" i="2"/>
  <c r="J27" i="2"/>
  <c r="I27" i="2"/>
  <c r="D27" i="2"/>
  <c r="C27" i="2"/>
  <c r="J7" i="2"/>
  <c r="I7" i="2"/>
  <c r="D7" i="2"/>
  <c r="G7" i="2" s="1"/>
  <c r="N70" i="86"/>
  <c r="O70" i="86"/>
  <c r="F70" i="86"/>
  <c r="L70" i="86"/>
  <c r="G47" i="84" l="1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C95" i="86"/>
  <c r="B95" i="86"/>
  <c r="D95" i="86" s="1"/>
  <c r="L94" i="86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N15" i="85" s="1"/>
  <c r="M7" i="85"/>
  <c r="I7" i="85"/>
  <c r="H7" i="85"/>
  <c r="H15" i="85" s="1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J53" i="84"/>
  <c r="I53" i="84"/>
  <c r="D53" i="84"/>
  <c r="C53" i="84"/>
  <c r="P52" i="84"/>
  <c r="O52" i="84"/>
  <c r="M52" i="84"/>
  <c r="G52" i="84"/>
  <c r="P51" i="84"/>
  <c r="O51" i="84"/>
  <c r="M51" i="84"/>
  <c r="G51" i="84"/>
  <c r="J50" i="84"/>
  <c r="I50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L37" i="86" l="1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N25" i="70" l="1"/>
  <c r="O25" i="70"/>
  <c r="N26" i="70"/>
  <c r="O26" i="70"/>
  <c r="N27" i="70"/>
  <c r="O27" i="70"/>
  <c r="L25" i="70"/>
  <c r="L26" i="70"/>
  <c r="L27" i="70"/>
  <c r="F25" i="70"/>
  <c r="F26" i="70"/>
  <c r="F27" i="70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L92" i="47"/>
  <c r="L93" i="47"/>
  <c r="F92" i="47"/>
  <c r="F93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I32" i="81"/>
  <c r="H32" i="81"/>
  <c r="C32" i="81"/>
  <c r="B32" i="81"/>
  <c r="D32" i="81" s="1"/>
  <c r="O31" i="81"/>
  <c r="N31" i="81"/>
  <c r="L31" i="81"/>
  <c r="K31" i="81"/>
  <c r="J31" i="81"/>
  <c r="F31" i="81"/>
  <c r="E31" i="81"/>
  <c r="D31" i="81"/>
  <c r="O30" i="81"/>
  <c r="N30" i="81"/>
  <c r="L30" i="81"/>
  <c r="K30" i="81"/>
  <c r="J30" i="81"/>
  <c r="F30" i="81"/>
  <c r="E30" i="81"/>
  <c r="D30" i="81"/>
  <c r="O29" i="81"/>
  <c r="N29" i="81"/>
  <c r="L29" i="81"/>
  <c r="K29" i="81"/>
  <c r="J29" i="81"/>
  <c r="F29" i="81"/>
  <c r="E29" i="81"/>
  <c r="D29" i="81"/>
  <c r="O28" i="81"/>
  <c r="N28" i="81"/>
  <c r="L28" i="81"/>
  <c r="K28" i="81"/>
  <c r="J28" i="81"/>
  <c r="F28" i="81"/>
  <c r="E28" i="81"/>
  <c r="D28" i="81"/>
  <c r="O27" i="81"/>
  <c r="N27" i="81"/>
  <c r="L27" i="81"/>
  <c r="K27" i="81"/>
  <c r="J27" i="81"/>
  <c r="F27" i="81"/>
  <c r="E27" i="81"/>
  <c r="D27" i="81"/>
  <c r="O26" i="81"/>
  <c r="N26" i="81"/>
  <c r="L26" i="81"/>
  <c r="K26" i="81"/>
  <c r="J26" i="81"/>
  <c r="F26" i="81"/>
  <c r="E26" i="81"/>
  <c r="D26" i="81"/>
  <c r="O25" i="81"/>
  <c r="N25" i="81"/>
  <c r="L25" i="81"/>
  <c r="K25" i="81"/>
  <c r="J25" i="81"/>
  <c r="F25" i="81"/>
  <c r="E25" i="81"/>
  <c r="D25" i="81"/>
  <c r="O24" i="81"/>
  <c r="N24" i="81"/>
  <c r="L24" i="81"/>
  <c r="K24" i="81"/>
  <c r="J24" i="81"/>
  <c r="F24" i="81"/>
  <c r="E24" i="81"/>
  <c r="D24" i="81"/>
  <c r="O23" i="81"/>
  <c r="N23" i="81"/>
  <c r="L23" i="81"/>
  <c r="K23" i="81"/>
  <c r="J23" i="81"/>
  <c r="F23" i="81"/>
  <c r="E23" i="81"/>
  <c r="D23" i="81"/>
  <c r="O22" i="81"/>
  <c r="N22" i="81"/>
  <c r="L22" i="81"/>
  <c r="K22" i="81"/>
  <c r="J22" i="81"/>
  <c r="F22" i="81"/>
  <c r="E22" i="81"/>
  <c r="D22" i="81"/>
  <c r="O21" i="81"/>
  <c r="N21" i="81"/>
  <c r="L21" i="81"/>
  <c r="K21" i="81"/>
  <c r="J21" i="81"/>
  <c r="F21" i="81"/>
  <c r="E21" i="81"/>
  <c r="D21" i="81"/>
  <c r="O20" i="81"/>
  <c r="N20" i="81"/>
  <c r="L20" i="81"/>
  <c r="K20" i="81"/>
  <c r="J20" i="81"/>
  <c r="F20" i="81"/>
  <c r="E20" i="81"/>
  <c r="D20" i="81"/>
  <c r="O19" i="81"/>
  <c r="N19" i="81"/>
  <c r="L19" i="81"/>
  <c r="K19" i="81"/>
  <c r="J19" i="81"/>
  <c r="F19" i="81"/>
  <c r="E19" i="81"/>
  <c r="D19" i="81"/>
  <c r="O18" i="81"/>
  <c r="N18" i="81"/>
  <c r="L18" i="81"/>
  <c r="K18" i="81"/>
  <c r="J18" i="81"/>
  <c r="F18" i="81"/>
  <c r="E18" i="81"/>
  <c r="D18" i="81"/>
  <c r="O17" i="81"/>
  <c r="N17" i="81"/>
  <c r="L17" i="81"/>
  <c r="K17" i="81"/>
  <c r="J17" i="81"/>
  <c r="F17" i="81"/>
  <c r="E17" i="81"/>
  <c r="D17" i="81"/>
  <c r="O16" i="81"/>
  <c r="N16" i="81"/>
  <c r="L16" i="81"/>
  <c r="K16" i="81"/>
  <c r="J16" i="81"/>
  <c r="F16" i="81"/>
  <c r="E16" i="81"/>
  <c r="D16" i="81"/>
  <c r="O15" i="81"/>
  <c r="N15" i="81"/>
  <c r="L15" i="81"/>
  <c r="K15" i="81"/>
  <c r="J15" i="81"/>
  <c r="F15" i="81"/>
  <c r="E15" i="81"/>
  <c r="D15" i="81"/>
  <c r="O14" i="81"/>
  <c r="N14" i="81"/>
  <c r="L14" i="81"/>
  <c r="K14" i="81"/>
  <c r="J14" i="81"/>
  <c r="F14" i="81"/>
  <c r="E14" i="81"/>
  <c r="D14" i="81"/>
  <c r="O13" i="81"/>
  <c r="N13" i="81"/>
  <c r="L13" i="81"/>
  <c r="K13" i="81"/>
  <c r="J13" i="81"/>
  <c r="F13" i="81"/>
  <c r="E13" i="81"/>
  <c r="D13" i="81"/>
  <c r="O12" i="81"/>
  <c r="N12" i="81"/>
  <c r="L12" i="81"/>
  <c r="K12" i="81"/>
  <c r="J12" i="81"/>
  <c r="F12" i="81"/>
  <c r="E12" i="81"/>
  <c r="D12" i="81"/>
  <c r="O11" i="81"/>
  <c r="N11" i="81"/>
  <c r="L11" i="81"/>
  <c r="K11" i="81"/>
  <c r="J11" i="81"/>
  <c r="F11" i="81"/>
  <c r="E11" i="81"/>
  <c r="D11" i="81"/>
  <c r="O10" i="81"/>
  <c r="N10" i="81"/>
  <c r="L10" i="81"/>
  <c r="K10" i="81"/>
  <c r="J10" i="81"/>
  <c r="F10" i="81"/>
  <c r="E10" i="81"/>
  <c r="D10" i="81"/>
  <c r="O9" i="81"/>
  <c r="N9" i="81"/>
  <c r="L9" i="81"/>
  <c r="K9" i="81"/>
  <c r="J9" i="81"/>
  <c r="F9" i="81"/>
  <c r="E9" i="81"/>
  <c r="D9" i="81"/>
  <c r="O8" i="81"/>
  <c r="N8" i="81"/>
  <c r="L8" i="81"/>
  <c r="K8" i="81"/>
  <c r="J8" i="81"/>
  <c r="F8" i="81"/>
  <c r="E8" i="81"/>
  <c r="D8" i="81"/>
  <c r="O7" i="81"/>
  <c r="N7" i="81"/>
  <c r="L7" i="81"/>
  <c r="K7" i="81"/>
  <c r="J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H15" i="80" s="1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F83" i="66" l="1"/>
  <c r="M15" i="80"/>
  <c r="E38" i="81"/>
  <c r="I67" i="81"/>
  <c r="N55" i="66"/>
  <c r="P91" i="46"/>
  <c r="K62" i="81"/>
  <c r="D33" i="81"/>
  <c r="E96" i="83"/>
  <c r="P88" i="83"/>
  <c r="P82" i="48"/>
  <c r="J62" i="81"/>
  <c r="P27" i="70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26" i="70"/>
  <c r="P25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48" l="1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L67" i="70" l="1"/>
  <c r="N67" i="70"/>
  <c r="O67" i="70"/>
  <c r="L68" i="70"/>
  <c r="N68" i="70"/>
  <c r="O68" i="70"/>
  <c r="F67" i="70"/>
  <c r="F68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68" i="70"/>
  <c r="P23" i="70"/>
  <c r="P20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N54" i="48" l="1"/>
  <c r="O54" i="48"/>
  <c r="L54" i="48"/>
  <c r="F54" i="48"/>
  <c r="P54" i="48" l="1"/>
  <c r="I61" i="3" l="1"/>
  <c r="B95" i="47" l="1"/>
  <c r="C95" i="47"/>
  <c r="K95" i="46"/>
  <c r="H61" i="3" l="1"/>
  <c r="K88" i="47" l="1"/>
  <c r="B83" i="70" l="1"/>
  <c r="C83" i="70"/>
  <c r="L57" i="46"/>
  <c r="N57" i="46"/>
  <c r="O57" i="46"/>
  <c r="L58" i="46"/>
  <c r="N58" i="46"/>
  <c r="O58" i="46"/>
  <c r="F57" i="46"/>
  <c r="F58" i="46"/>
  <c r="F83" i="70" l="1"/>
  <c r="P58" i="46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M15" i="74" s="1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H15" i="72" s="1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G15" i="73" l="1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H83" i="70"/>
  <c r="N83" i="70" s="1"/>
  <c r="I83" i="70"/>
  <c r="L83" i="70" l="1"/>
  <c r="O83" i="70"/>
  <c r="P83" i="70" s="1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1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H32" i="36"/>
  <c r="I32" i="36"/>
  <c r="O84" i="70" l="1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E54" i="70"/>
  <c r="D54" i="70"/>
  <c r="K53" i="70"/>
  <c r="E53" i="70"/>
  <c r="D53" i="70"/>
  <c r="K52" i="70"/>
  <c r="E52" i="70"/>
  <c r="D52" i="70"/>
  <c r="K51" i="70"/>
  <c r="E51" i="70"/>
  <c r="D51" i="70"/>
  <c r="K50" i="70"/>
  <c r="E50" i="70"/>
  <c r="D50" i="70"/>
  <c r="K49" i="70"/>
  <c r="E49" i="70"/>
  <c r="D49" i="70"/>
  <c r="O48" i="70"/>
  <c r="N48" i="70"/>
  <c r="L48" i="70"/>
  <c r="K48" i="70"/>
  <c r="F48" i="70"/>
  <c r="E48" i="70"/>
  <c r="D48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E32" i="70"/>
  <c r="K31" i="70"/>
  <c r="J31" i="70"/>
  <c r="E31" i="70"/>
  <c r="D31" i="70"/>
  <c r="K30" i="70"/>
  <c r="J30" i="70"/>
  <c r="E30" i="70"/>
  <c r="D30" i="70"/>
  <c r="K29" i="70"/>
  <c r="J29" i="70"/>
  <c r="E29" i="70"/>
  <c r="D29" i="70"/>
  <c r="K28" i="70"/>
  <c r="J28" i="70"/>
  <c r="E28" i="70"/>
  <c r="D28" i="70"/>
  <c r="K27" i="70"/>
  <c r="J27" i="70"/>
  <c r="E27" i="70"/>
  <c r="D27" i="70"/>
  <c r="K26" i="70"/>
  <c r="J26" i="70"/>
  <c r="E26" i="70"/>
  <c r="D26" i="70"/>
  <c r="K25" i="70"/>
  <c r="J25" i="70"/>
  <c r="E25" i="70"/>
  <c r="D25" i="70"/>
  <c r="K24" i="70"/>
  <c r="J24" i="70"/>
  <c r="E24" i="70"/>
  <c r="D24" i="70"/>
  <c r="K23" i="70"/>
  <c r="J23" i="70"/>
  <c r="E23" i="70"/>
  <c r="D23" i="70"/>
  <c r="K22" i="70"/>
  <c r="J22" i="70"/>
  <c r="E22" i="70"/>
  <c r="D22" i="70"/>
  <c r="K21" i="70"/>
  <c r="J21" i="70"/>
  <c r="E21" i="70"/>
  <c r="D21" i="70"/>
  <c r="K20" i="70"/>
  <c r="J20" i="70"/>
  <c r="E20" i="70"/>
  <c r="D20" i="70"/>
  <c r="K19" i="70"/>
  <c r="J19" i="70"/>
  <c r="E19" i="70"/>
  <c r="D19" i="70"/>
  <c r="K18" i="70"/>
  <c r="J18" i="70"/>
  <c r="E18" i="70"/>
  <c r="D18" i="70"/>
  <c r="O17" i="70"/>
  <c r="N17" i="70"/>
  <c r="L17" i="70"/>
  <c r="K17" i="70"/>
  <c r="J17" i="70"/>
  <c r="F17" i="70"/>
  <c r="E17" i="70"/>
  <c r="D17" i="70"/>
  <c r="O16" i="70"/>
  <c r="N16" i="70"/>
  <c r="L16" i="70"/>
  <c r="K16" i="70"/>
  <c r="J16" i="70"/>
  <c r="F16" i="70"/>
  <c r="E16" i="70"/>
  <c r="D16" i="70"/>
  <c r="O15" i="70"/>
  <c r="N15" i="70"/>
  <c r="L15" i="70"/>
  <c r="K15" i="70"/>
  <c r="J15" i="70"/>
  <c r="F15" i="70"/>
  <c r="E15" i="70"/>
  <c r="D15" i="70"/>
  <c r="O14" i="70"/>
  <c r="N14" i="70"/>
  <c r="L14" i="70"/>
  <c r="K14" i="70"/>
  <c r="J14" i="70"/>
  <c r="F14" i="70"/>
  <c r="E14" i="70"/>
  <c r="D14" i="70"/>
  <c r="O13" i="70"/>
  <c r="N13" i="70"/>
  <c r="L13" i="70"/>
  <c r="K13" i="70"/>
  <c r="J13" i="70"/>
  <c r="F13" i="70"/>
  <c r="E13" i="70"/>
  <c r="D13" i="70"/>
  <c r="O12" i="70"/>
  <c r="N12" i="70"/>
  <c r="L12" i="70"/>
  <c r="K12" i="70"/>
  <c r="J12" i="70"/>
  <c r="F12" i="70"/>
  <c r="E12" i="70"/>
  <c r="D12" i="70"/>
  <c r="O11" i="70"/>
  <c r="N11" i="70"/>
  <c r="L11" i="70"/>
  <c r="K11" i="70"/>
  <c r="J11" i="70"/>
  <c r="F11" i="70"/>
  <c r="E11" i="70"/>
  <c r="D11" i="70"/>
  <c r="O10" i="70"/>
  <c r="N10" i="70"/>
  <c r="L10" i="70"/>
  <c r="K10" i="70"/>
  <c r="J10" i="70"/>
  <c r="F10" i="70"/>
  <c r="E10" i="70"/>
  <c r="D10" i="70"/>
  <c r="O9" i="70"/>
  <c r="N9" i="70"/>
  <c r="L9" i="70"/>
  <c r="K9" i="70"/>
  <c r="J9" i="70"/>
  <c r="F9" i="70"/>
  <c r="E9" i="70"/>
  <c r="D9" i="70"/>
  <c r="O8" i="70"/>
  <c r="N8" i="70"/>
  <c r="L8" i="70"/>
  <c r="K8" i="70"/>
  <c r="J8" i="70"/>
  <c r="F8" i="70"/>
  <c r="E8" i="70"/>
  <c r="D8" i="70"/>
  <c r="O7" i="70"/>
  <c r="N7" i="70"/>
  <c r="L7" i="70"/>
  <c r="K7" i="70"/>
  <c r="J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F56" i="70" l="1"/>
  <c r="N56" i="70"/>
  <c r="O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I95" i="48" l="1"/>
  <c r="H95" i="48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P38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I61" i="48"/>
  <c r="H61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J94" i="46"/>
  <c r="E94" i="46"/>
  <c r="D94" i="46"/>
  <c r="J93" i="46"/>
  <c r="E93" i="46"/>
  <c r="D93" i="46"/>
  <c r="J92" i="46"/>
  <c r="E92" i="46"/>
  <c r="D92" i="46"/>
  <c r="J91" i="46"/>
  <c r="E91" i="46"/>
  <c r="D91" i="46"/>
  <c r="J90" i="46"/>
  <c r="E90" i="46"/>
  <c r="D90" i="46"/>
  <c r="J89" i="46"/>
  <c r="E89" i="46"/>
  <c r="D89" i="46"/>
  <c r="J88" i="46"/>
  <c r="E88" i="46"/>
  <c r="D88" i="46"/>
  <c r="J87" i="46"/>
  <c r="E87" i="46"/>
  <c r="D87" i="46"/>
  <c r="J86" i="46"/>
  <c r="E86" i="46"/>
  <c r="D86" i="46"/>
  <c r="J85" i="46"/>
  <c r="E85" i="46"/>
  <c r="D85" i="46"/>
  <c r="J84" i="46"/>
  <c r="E84" i="46"/>
  <c r="D84" i="46"/>
  <c r="J83" i="46"/>
  <c r="E83" i="46"/>
  <c r="D83" i="46"/>
  <c r="J82" i="46"/>
  <c r="E82" i="46"/>
  <c r="D82" i="46"/>
  <c r="J81" i="46"/>
  <c r="E81" i="46"/>
  <c r="D81" i="46"/>
  <c r="J80" i="46"/>
  <c r="E80" i="46"/>
  <c r="D80" i="46"/>
  <c r="J79" i="46"/>
  <c r="E79" i="46"/>
  <c r="D79" i="46"/>
  <c r="J78" i="46"/>
  <c r="E78" i="46"/>
  <c r="D78" i="46"/>
  <c r="J77" i="46"/>
  <c r="E77" i="46"/>
  <c r="D77" i="46"/>
  <c r="J76" i="46"/>
  <c r="E76" i="46"/>
  <c r="D76" i="46"/>
  <c r="O75" i="46"/>
  <c r="N75" i="46"/>
  <c r="L75" i="46"/>
  <c r="J75" i="46"/>
  <c r="F75" i="46"/>
  <c r="E75" i="46"/>
  <c r="D75" i="46"/>
  <c r="O74" i="46"/>
  <c r="N74" i="46"/>
  <c r="L74" i="46"/>
  <c r="J74" i="46"/>
  <c r="F74" i="46"/>
  <c r="E74" i="46"/>
  <c r="D74" i="46"/>
  <c r="O73" i="46"/>
  <c r="N73" i="46"/>
  <c r="L73" i="46"/>
  <c r="J73" i="46"/>
  <c r="F73" i="46"/>
  <c r="E73" i="46"/>
  <c r="D73" i="46"/>
  <c r="O72" i="46"/>
  <c r="N72" i="46"/>
  <c r="L72" i="46"/>
  <c r="J72" i="46"/>
  <c r="F72" i="46"/>
  <c r="E72" i="46"/>
  <c r="D72" i="46"/>
  <c r="O71" i="46"/>
  <c r="N71" i="46"/>
  <c r="L71" i="46"/>
  <c r="J71" i="46"/>
  <c r="F71" i="46"/>
  <c r="E71" i="46"/>
  <c r="D71" i="46"/>
  <c r="O70" i="46"/>
  <c r="N70" i="46"/>
  <c r="L70" i="46"/>
  <c r="J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C61" i="46"/>
  <c r="E61" i="46" s="1"/>
  <c r="B61" i="46"/>
  <c r="J60" i="46"/>
  <c r="E60" i="46"/>
  <c r="D60" i="46"/>
  <c r="J59" i="46"/>
  <c r="E59" i="46"/>
  <c r="D59" i="46"/>
  <c r="J58" i="46"/>
  <c r="E58" i="46"/>
  <c r="D58" i="46"/>
  <c r="J57" i="46"/>
  <c r="E57" i="46"/>
  <c r="D57" i="46"/>
  <c r="J56" i="46"/>
  <c r="E56" i="46"/>
  <c r="D56" i="46"/>
  <c r="J55" i="46"/>
  <c r="E55" i="46"/>
  <c r="D55" i="46"/>
  <c r="O54" i="46"/>
  <c r="N54" i="46"/>
  <c r="L54" i="46"/>
  <c r="J54" i="46"/>
  <c r="F54" i="46"/>
  <c r="E54" i="46"/>
  <c r="D54" i="46"/>
  <c r="O53" i="46"/>
  <c r="P53" i="46" s="1"/>
  <c r="J53" i="46"/>
  <c r="E53" i="46"/>
  <c r="D53" i="46"/>
  <c r="O52" i="46"/>
  <c r="N52" i="46"/>
  <c r="L52" i="46"/>
  <c r="J52" i="46"/>
  <c r="F52" i="46"/>
  <c r="E52" i="46"/>
  <c r="D52" i="46"/>
  <c r="O51" i="46"/>
  <c r="N51" i="46"/>
  <c r="L51" i="46"/>
  <c r="J51" i="46"/>
  <c r="F51" i="46"/>
  <c r="E51" i="46"/>
  <c r="D51" i="46"/>
  <c r="O50" i="46"/>
  <c r="N50" i="46"/>
  <c r="L50" i="46"/>
  <c r="J50" i="46"/>
  <c r="F50" i="46"/>
  <c r="E50" i="46"/>
  <c r="D50" i="46"/>
  <c r="O49" i="46"/>
  <c r="N49" i="46"/>
  <c r="L49" i="46"/>
  <c r="J49" i="46"/>
  <c r="F49" i="46"/>
  <c r="E49" i="46"/>
  <c r="D49" i="46"/>
  <c r="O48" i="46"/>
  <c r="N48" i="46"/>
  <c r="L48" i="46"/>
  <c r="J48" i="46"/>
  <c r="F48" i="46"/>
  <c r="E48" i="46"/>
  <c r="D48" i="46"/>
  <c r="O47" i="46"/>
  <c r="N47" i="46"/>
  <c r="L47" i="46"/>
  <c r="J47" i="46"/>
  <c r="F47" i="46"/>
  <c r="E47" i="46"/>
  <c r="D47" i="46"/>
  <c r="O46" i="46"/>
  <c r="N46" i="46"/>
  <c r="L46" i="46"/>
  <c r="J46" i="46"/>
  <c r="F46" i="46"/>
  <c r="E46" i="46"/>
  <c r="D46" i="46"/>
  <c r="O45" i="46"/>
  <c r="N45" i="46"/>
  <c r="L45" i="46"/>
  <c r="J45" i="46"/>
  <c r="F45" i="46"/>
  <c r="E45" i="46"/>
  <c r="D45" i="46"/>
  <c r="O44" i="46"/>
  <c r="N44" i="46"/>
  <c r="L44" i="46"/>
  <c r="J44" i="46"/>
  <c r="F44" i="46"/>
  <c r="E44" i="46"/>
  <c r="D44" i="46"/>
  <c r="O43" i="46"/>
  <c r="N43" i="46"/>
  <c r="L43" i="46"/>
  <c r="J43" i="46"/>
  <c r="F43" i="46"/>
  <c r="E43" i="46"/>
  <c r="D43" i="46"/>
  <c r="O42" i="46"/>
  <c r="N42" i="46"/>
  <c r="L42" i="46"/>
  <c r="J42" i="46"/>
  <c r="F42" i="46"/>
  <c r="E42" i="46"/>
  <c r="D42" i="46"/>
  <c r="O41" i="46"/>
  <c r="N41" i="46"/>
  <c r="L41" i="46"/>
  <c r="J41" i="46"/>
  <c r="F41" i="46"/>
  <c r="E41" i="46"/>
  <c r="D41" i="46"/>
  <c r="O40" i="46"/>
  <c r="N40" i="46"/>
  <c r="L40" i="46"/>
  <c r="J40" i="46"/>
  <c r="F40" i="46"/>
  <c r="E40" i="46"/>
  <c r="D40" i="46"/>
  <c r="O39" i="46"/>
  <c r="N39" i="46"/>
  <c r="L39" i="46"/>
  <c r="J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J31" i="46"/>
  <c r="F31" i="46"/>
  <c r="E31" i="46"/>
  <c r="D31" i="46"/>
  <c r="O30" i="46"/>
  <c r="N30" i="46"/>
  <c r="L30" i="46"/>
  <c r="J30" i="46"/>
  <c r="F30" i="46"/>
  <c r="E30" i="46"/>
  <c r="D30" i="46"/>
  <c r="O29" i="46"/>
  <c r="N29" i="46"/>
  <c r="L29" i="46"/>
  <c r="J29" i="46"/>
  <c r="F29" i="46"/>
  <c r="E29" i="46"/>
  <c r="D29" i="46"/>
  <c r="O28" i="46"/>
  <c r="N28" i="46"/>
  <c r="L28" i="46"/>
  <c r="J28" i="46"/>
  <c r="F28" i="46"/>
  <c r="E28" i="46"/>
  <c r="D28" i="46"/>
  <c r="L27" i="46"/>
  <c r="J27" i="46"/>
  <c r="F27" i="46"/>
  <c r="E27" i="46"/>
  <c r="D27" i="46"/>
  <c r="L26" i="46"/>
  <c r="J26" i="46"/>
  <c r="F26" i="46"/>
  <c r="E26" i="46"/>
  <c r="D26" i="46"/>
  <c r="J25" i="46"/>
  <c r="E25" i="46"/>
  <c r="D25" i="46"/>
  <c r="J24" i="46"/>
  <c r="E24" i="46"/>
  <c r="D24" i="46"/>
  <c r="O23" i="46"/>
  <c r="N23" i="46"/>
  <c r="L23" i="46"/>
  <c r="J23" i="46"/>
  <c r="F23" i="46"/>
  <c r="E23" i="46"/>
  <c r="D23" i="46"/>
  <c r="O22" i="46"/>
  <c r="N22" i="46"/>
  <c r="L22" i="46"/>
  <c r="J22" i="46"/>
  <c r="F22" i="46"/>
  <c r="E22" i="46"/>
  <c r="D22" i="46"/>
  <c r="O21" i="46"/>
  <c r="N21" i="46"/>
  <c r="L21" i="46"/>
  <c r="J21" i="46"/>
  <c r="F21" i="46"/>
  <c r="E21" i="46"/>
  <c r="D21" i="46"/>
  <c r="O20" i="46"/>
  <c r="N20" i="46"/>
  <c r="L20" i="46"/>
  <c r="J20" i="46"/>
  <c r="F20" i="46"/>
  <c r="E20" i="46"/>
  <c r="D20" i="46"/>
  <c r="O19" i="46"/>
  <c r="N19" i="46"/>
  <c r="L19" i="46"/>
  <c r="J19" i="46"/>
  <c r="F19" i="46"/>
  <c r="E19" i="46"/>
  <c r="D19" i="46"/>
  <c r="O18" i="46"/>
  <c r="N18" i="46"/>
  <c r="L18" i="46"/>
  <c r="J18" i="46"/>
  <c r="F18" i="46"/>
  <c r="E18" i="46"/>
  <c r="D18" i="46"/>
  <c r="O17" i="46"/>
  <c r="N17" i="46"/>
  <c r="L17" i="46"/>
  <c r="J17" i="46"/>
  <c r="F17" i="46"/>
  <c r="E17" i="46"/>
  <c r="D17" i="46"/>
  <c r="O16" i="46"/>
  <c r="N16" i="46"/>
  <c r="L16" i="46"/>
  <c r="J16" i="46"/>
  <c r="F16" i="46"/>
  <c r="E16" i="46"/>
  <c r="D16" i="46"/>
  <c r="O15" i="46"/>
  <c r="N15" i="46"/>
  <c r="L15" i="46"/>
  <c r="J15" i="46"/>
  <c r="F15" i="46"/>
  <c r="E15" i="46"/>
  <c r="D15" i="46"/>
  <c r="O14" i="46"/>
  <c r="N14" i="46"/>
  <c r="L14" i="46"/>
  <c r="J14" i="46"/>
  <c r="F14" i="46"/>
  <c r="E14" i="46"/>
  <c r="D14" i="46"/>
  <c r="O13" i="46"/>
  <c r="N13" i="46"/>
  <c r="L13" i="46"/>
  <c r="J13" i="46"/>
  <c r="F13" i="46"/>
  <c r="E13" i="46"/>
  <c r="D13" i="46"/>
  <c r="O12" i="46"/>
  <c r="N12" i="46"/>
  <c r="L12" i="46"/>
  <c r="J12" i="46"/>
  <c r="F12" i="46"/>
  <c r="E12" i="46"/>
  <c r="D12" i="46"/>
  <c r="O11" i="46"/>
  <c r="N11" i="46"/>
  <c r="L11" i="46"/>
  <c r="J11" i="46"/>
  <c r="F11" i="46"/>
  <c r="E11" i="46"/>
  <c r="D11" i="46"/>
  <c r="O10" i="46"/>
  <c r="N10" i="46"/>
  <c r="L10" i="46"/>
  <c r="J10" i="46"/>
  <c r="F10" i="46"/>
  <c r="E10" i="46"/>
  <c r="D10" i="46"/>
  <c r="O9" i="46"/>
  <c r="N9" i="46"/>
  <c r="L9" i="46"/>
  <c r="J9" i="46"/>
  <c r="F9" i="46"/>
  <c r="E9" i="46"/>
  <c r="D9" i="46"/>
  <c r="O8" i="46"/>
  <c r="N8" i="46"/>
  <c r="L8" i="46"/>
  <c r="J8" i="46"/>
  <c r="F8" i="46"/>
  <c r="E8" i="46"/>
  <c r="D8" i="46"/>
  <c r="O7" i="46"/>
  <c r="N7" i="46"/>
  <c r="L7" i="46"/>
  <c r="J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D10" i="2"/>
  <c r="C10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J60" i="36"/>
  <c r="E60" i="36"/>
  <c r="D60" i="36"/>
  <c r="K59" i="36"/>
  <c r="J59" i="36"/>
  <c r="E59" i="36"/>
  <c r="D59" i="36"/>
  <c r="O58" i="36"/>
  <c r="N58" i="36"/>
  <c r="L58" i="36"/>
  <c r="K58" i="36"/>
  <c r="J58" i="36"/>
  <c r="F58" i="36"/>
  <c r="E58" i="36"/>
  <c r="D58" i="36"/>
  <c r="O57" i="36"/>
  <c r="N57" i="36"/>
  <c r="L57" i="36"/>
  <c r="K57" i="36"/>
  <c r="J57" i="36"/>
  <c r="F57" i="36"/>
  <c r="E57" i="36"/>
  <c r="D57" i="36"/>
  <c r="K56" i="36"/>
  <c r="J56" i="36"/>
  <c r="F56" i="36"/>
  <c r="E56" i="36"/>
  <c r="D56" i="36"/>
  <c r="K55" i="36"/>
  <c r="J55" i="36"/>
  <c r="E55" i="36"/>
  <c r="D55" i="36"/>
  <c r="K54" i="36"/>
  <c r="J54" i="36"/>
  <c r="E54" i="36"/>
  <c r="D54" i="36"/>
  <c r="K53" i="36"/>
  <c r="J53" i="36"/>
  <c r="E53" i="36"/>
  <c r="D53" i="36"/>
  <c r="K52" i="36"/>
  <c r="J52" i="36"/>
  <c r="E52" i="36"/>
  <c r="D52" i="36"/>
  <c r="O51" i="36"/>
  <c r="N51" i="36"/>
  <c r="L51" i="36"/>
  <c r="K51" i="36"/>
  <c r="J51" i="36"/>
  <c r="F51" i="36"/>
  <c r="E51" i="36"/>
  <c r="D51" i="36"/>
  <c r="O50" i="36"/>
  <c r="N50" i="36"/>
  <c r="L50" i="36"/>
  <c r="K50" i="36"/>
  <c r="J50" i="36"/>
  <c r="F50" i="36"/>
  <c r="E50" i="36"/>
  <c r="D50" i="36"/>
  <c r="O49" i="36"/>
  <c r="N49" i="36"/>
  <c r="L49" i="36"/>
  <c r="K49" i="36"/>
  <c r="J49" i="36"/>
  <c r="F49" i="36"/>
  <c r="E49" i="36"/>
  <c r="D49" i="36"/>
  <c r="O48" i="36"/>
  <c r="N48" i="36"/>
  <c r="L48" i="36"/>
  <c r="K48" i="36"/>
  <c r="J48" i="36"/>
  <c r="F48" i="36"/>
  <c r="E48" i="36"/>
  <c r="D48" i="36"/>
  <c r="O47" i="36"/>
  <c r="N47" i="36"/>
  <c r="L47" i="36"/>
  <c r="K47" i="36"/>
  <c r="J47" i="36"/>
  <c r="F47" i="36"/>
  <c r="E47" i="36"/>
  <c r="D47" i="36"/>
  <c r="O46" i="36"/>
  <c r="N46" i="36"/>
  <c r="L46" i="36"/>
  <c r="K46" i="36"/>
  <c r="J46" i="36"/>
  <c r="F46" i="36"/>
  <c r="E46" i="36"/>
  <c r="D46" i="36"/>
  <c r="O45" i="36"/>
  <c r="N45" i="36"/>
  <c r="L45" i="36"/>
  <c r="K45" i="36"/>
  <c r="J45" i="36"/>
  <c r="F45" i="36"/>
  <c r="E45" i="36"/>
  <c r="D45" i="36"/>
  <c r="O44" i="36"/>
  <c r="N44" i="36"/>
  <c r="L44" i="36"/>
  <c r="K44" i="36"/>
  <c r="J44" i="36"/>
  <c r="F44" i="36"/>
  <c r="E44" i="36"/>
  <c r="D44" i="36"/>
  <c r="O43" i="36"/>
  <c r="N43" i="36"/>
  <c r="L43" i="36"/>
  <c r="K43" i="36"/>
  <c r="J43" i="36"/>
  <c r="F43" i="36"/>
  <c r="E43" i="36"/>
  <c r="D43" i="36"/>
  <c r="O42" i="36"/>
  <c r="N42" i="36"/>
  <c r="L42" i="36"/>
  <c r="K42" i="36"/>
  <c r="J42" i="36"/>
  <c r="F42" i="36"/>
  <c r="E42" i="36"/>
  <c r="D42" i="36"/>
  <c r="O41" i="36"/>
  <c r="N41" i="36"/>
  <c r="L41" i="36"/>
  <c r="K41" i="36"/>
  <c r="J41" i="36"/>
  <c r="F41" i="36"/>
  <c r="E41" i="36"/>
  <c r="D41" i="36"/>
  <c r="O40" i="36"/>
  <c r="N40" i="36"/>
  <c r="L40" i="36"/>
  <c r="K40" i="36"/>
  <c r="J40" i="36"/>
  <c r="F40" i="36"/>
  <c r="E40" i="36"/>
  <c r="D40" i="36"/>
  <c r="O39" i="36"/>
  <c r="N39" i="36"/>
  <c r="L39" i="36"/>
  <c r="K39" i="36"/>
  <c r="J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C61" i="3"/>
  <c r="E61" i="3" s="1"/>
  <c r="B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P32" i="47" l="1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I20" i="2"/>
  <c r="M10" i="2"/>
  <c r="P95" i="48"/>
  <c r="N95" i="36"/>
  <c r="P82" i="36"/>
  <c r="P72" i="36"/>
  <c r="P59" i="36"/>
  <c r="Q48" i="2"/>
  <c r="P30" i="2"/>
  <c r="J2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<sst xmlns="http://schemas.openxmlformats.org/spreadsheetml/2006/main" count="2017" uniqueCount="241">
  <si>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</si>
  <si>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</si>
  <si>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</si>
  <si>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</si>
  <si>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</si>
  <si>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</si>
  <si>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</si>
  <si>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</si>
  <si>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</si>
  <si>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</si>
  <si>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</si>
  <si>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</si>
  <si>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</si>
  <si>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</si>
  <si>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</si>
  <si>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</si>
  <si>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</si>
  <si>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</si>
  <si>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</si>
  <si>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</si>
  <si>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</si>
  <si>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</si>
  <si>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</si>
  <si>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</si>
  <si>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</si>
  <si>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</si>
  <si>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</si>
  <si>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</si>
  <si>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</si>
  <si>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</si>
  <si>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</si>
  <si>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</si>
  <si>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</si>
  <si>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</si>
  <si>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</si>
  <si>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</si>
  <si>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</si>
  <si>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</si>
  <si>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</si>
  <si>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</si>
  <si>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</si>
  <si>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</si>
  <si>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</si>
  <si>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</si>
  <si>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</si>
  <si>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</si>
  <si>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</si>
  <si>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</si>
  <si>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</si>
  <si>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</si>
  <si>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</si>
  <si>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</si>
  <si>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</si>
  <si>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</si>
  <si>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</si>
  <si>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</si>
  <si>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</si>
  <si>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</si>
  <si>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</si>
  <si>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</si>
  <si>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</si>
  <si>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</si>
  <si>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</si>
  <si>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</si>
  <si>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</si>
  <si>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</si>
  <si>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</si>
  <si>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</si>
  <si>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</si>
  <si>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</si>
  <si>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</si>
  <si>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</si>
  <si>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</si>
  <si>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</si>
  <si>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</si>
  <si>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</si>
  <si>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</si>
  <si>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</si>
  <si>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</si>
  <si>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</si>
  <si>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</si>
  <si>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</si>
  <si>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</si>
  <si>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</si>
  <si>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</si>
  <si>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</si>
  <si>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</si>
  <si>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</si>
  <si>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</si>
  <si>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</si>
  <si>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</si>
  <si>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</si>
  <si>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</si>
  <si>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</si>
  <si>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</si>
  <si>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</si>
  <si>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</si>
  <si>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</si>
  <si>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</si>
  <si>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</si>
  <si>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</si>
  <si>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</si>
  <si>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</si>
  <si>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</si>
  <si>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</si>
  <si>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</si>
  <si>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</si>
  <si>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Ano Móvel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</si>
  <si>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</si>
  <si>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</si>
  <si>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</si>
  <si>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</si>
  <si>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</si>
  <si>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</si>
  <si>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</si>
  <si>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</si>
  <si>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</si>
  <si>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</si>
  <si>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</si>
  <si>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</si>
  <si>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</si>
  <si>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</si>
  <si>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</si>
  <si>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</si>
  <si>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</si>
  <si>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</si>
  <si>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</si>
  <si>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</si>
  <si>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</si>
  <si>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</si>
  <si>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</si>
  <si>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D       2022/2021</t>
  </si>
  <si>
    <t>2007/2021</t>
  </si>
  <si>
    <t>2022 /2021</t>
  </si>
  <si>
    <t>Vinho Licoroso com DO / IG</t>
  </si>
  <si>
    <t>Vinho Licoroso sem DO / IG</t>
  </si>
  <si>
    <t>2022 / 2021</t>
  </si>
  <si>
    <t>Evolução das Exportações de Vinho com DO + IG + Vinho (ex-mesa) por Mercado / Acondicionamento</t>
  </si>
  <si>
    <t>2022/2021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</si>
  <si>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</si>
  <si>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</si>
  <si>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</si>
  <si>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</si>
  <si>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</si>
  <si>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</si>
  <si>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</si>
  <si>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</si>
  <si>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</si>
  <si>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</si>
  <si>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</si>
  <si>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2022 - Dados Preliminares</t>
  </si>
  <si>
    <t>jan-abril</t>
  </si>
  <si>
    <t>maio 20 a abril 2021</t>
  </si>
  <si>
    <t>maio 21 a abril 2022</t>
  </si>
  <si>
    <t>Evolução das Exportações de Vinho (NC 2204) por Mercado / Acondicionamento - abril vs abril 2021</t>
  </si>
  <si>
    <t>Evolução das Exportações com Destino a uma Seleção de Mercados (NC 2204) - abril 2022 vs abril 2021</t>
  </si>
  <si>
    <t>7 - Evolução das Exportações de Vinho (NC 2204) por Mercado / Acondicionamento - abril 2022 vs abril 2021</t>
  </si>
  <si>
    <t>9 - Evolução das Exportações com Destino a uma Selecção de Mercado - abril 2022 vs abril 2021</t>
  </si>
  <si>
    <t xml:space="preserve">Abril 2022 versus Abril 2021 </t>
  </si>
  <si>
    <t>5 - Exportações por Tipo de produto - abril 2022 vs abril 2021</t>
  </si>
  <si>
    <t>2021  - Dados Preliminares - 09-05-2022</t>
  </si>
  <si>
    <t>Exportações por Tipo de Produto - abril 2022 vs abril 2021</t>
  </si>
  <si>
    <t>FRANCA</t>
  </si>
  <si>
    <t>E.U.AMERICA</t>
  </si>
  <si>
    <t>REINO UNIDO</t>
  </si>
  <si>
    <t>BRASIL</t>
  </si>
  <si>
    <t>CANADA</t>
  </si>
  <si>
    <t>ALEMANHA</t>
  </si>
  <si>
    <t>PAISES BAIXOS</t>
  </si>
  <si>
    <t>BELGICA</t>
  </si>
  <si>
    <t>SUICA</t>
  </si>
  <si>
    <t>ANGOLA</t>
  </si>
  <si>
    <t>POLONIA</t>
  </si>
  <si>
    <t>SUECIA</t>
  </si>
  <si>
    <t>ESPANHA</t>
  </si>
  <si>
    <t>DINAMARCA</t>
  </si>
  <si>
    <t>LUXEMBURGO</t>
  </si>
  <si>
    <t>FINLANDIA</t>
  </si>
  <si>
    <t>NORUEGA</t>
  </si>
  <si>
    <t>JAPAO</t>
  </si>
  <si>
    <t>ITALIA</t>
  </si>
  <si>
    <t>CHINA</t>
  </si>
  <si>
    <t>COREIA DO SUL</t>
  </si>
  <si>
    <t>PAISES PT N/ DETERM.</t>
  </si>
  <si>
    <t>GUINE BISSAU</t>
  </si>
  <si>
    <t>AUSTRALIA</t>
  </si>
  <si>
    <t>IRLANDA</t>
  </si>
  <si>
    <t>LETONIA</t>
  </si>
  <si>
    <t>AUSTRIA</t>
  </si>
  <si>
    <t>ESTONIA</t>
  </si>
  <si>
    <t>REP. CHECA</t>
  </si>
  <si>
    <t>ROMENIA</t>
  </si>
  <si>
    <t>LITUANIA</t>
  </si>
  <si>
    <t>REINO UNIDO (IRLANDA DO NORTE)</t>
  </si>
  <si>
    <t>CHIPRE</t>
  </si>
  <si>
    <t>REP. ESLOVACA</t>
  </si>
  <si>
    <t>MALTA</t>
  </si>
  <si>
    <t>FEDERAÇÃO RUSSA</t>
  </si>
  <si>
    <t>S.TOME PRINCIPE</t>
  </si>
  <si>
    <t>MOCAMBIQUE</t>
  </si>
  <si>
    <t>MACAU</t>
  </si>
  <si>
    <t>EMIRATOS ARABES</t>
  </si>
  <si>
    <t>COLOMBIA</t>
  </si>
  <si>
    <t>SUAZILANDIA</t>
  </si>
  <si>
    <t>CABO VERDE</t>
  </si>
  <si>
    <t>ISRAEL</t>
  </si>
  <si>
    <t>URUGUAI</t>
  </si>
  <si>
    <t>UCRANIA</t>
  </si>
  <si>
    <t>MEXICO</t>
  </si>
  <si>
    <t>SINGAPURA</t>
  </si>
  <si>
    <t>NIGERIA</t>
  </si>
  <si>
    <t>GRECIA</t>
  </si>
  <si>
    <t>TAIWAN</t>
  </si>
  <si>
    <t>MALASIA</t>
  </si>
  <si>
    <t>HUNGRIA</t>
  </si>
  <si>
    <t>COSTA DO MARFIM</t>
  </si>
  <si>
    <t>BULGARIA</t>
  </si>
  <si>
    <t>AFRICA DO SUL</t>
  </si>
  <si>
    <t>Evolução das Exportações de Vinho com DO com Destino a uma Seleção de Mercados</t>
  </si>
  <si>
    <t>PARAGUAI</t>
  </si>
  <si>
    <t>CROACIA</t>
  </si>
  <si>
    <t>ISLANDIA</t>
  </si>
  <si>
    <t>RUANDA</t>
  </si>
  <si>
    <t>ESLOVENIA</t>
  </si>
  <si>
    <t>TURQUIA</t>
  </si>
  <si>
    <t>MARROCOS</t>
  </si>
  <si>
    <t>GUINE EQUATORIAL</t>
  </si>
  <si>
    <t>ZAIRE</t>
  </si>
  <si>
    <t>GUATEMALA</t>
  </si>
  <si>
    <t>BIELORRUSSIA</t>
  </si>
  <si>
    <t>QUENIA</t>
  </si>
  <si>
    <t>Mongólia</t>
  </si>
  <si>
    <t>INDIA</t>
  </si>
  <si>
    <t>INDONESIA</t>
  </si>
  <si>
    <t>REP.DOMINICANA</t>
  </si>
  <si>
    <t>HONG-KONG</t>
  </si>
  <si>
    <t>NOVA ZELANDIA</t>
  </si>
  <si>
    <t>ANDORRA</t>
  </si>
  <si>
    <t>TAILANDIA</t>
  </si>
  <si>
    <t>VENEZUELA</t>
  </si>
  <si>
    <t>NAMIBIA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</si>
</sst>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76">
    <xf numFmtId="0" fontId="0" fillId="0" borderId="0" xfId="0"/>
    <xf numFmtId="0" fontId="0" fillId="0" borderId="0" xfId="0" applyBorder="1"/>
    <xf numFmtId="0" fontId="8" fillId="0" borderId="0" xfId="0" applyFont="1"/>
    <xf numFmtId="164" fontId="0" fillId="0" borderId="0" xfId="0" applyNumberFormat="1" applyBorder="1"/>
    <xf numFmtId="0" fontId="10" fillId="0" borderId="0" xfId="0" applyFont="1" applyBorder="1"/>
    <xf numFmtId="0" fontId="11" fillId="0" borderId="0" xfId="0" applyFont="1"/>
    <xf numFmtId="0" fontId="7" fillId="0" borderId="0" xfId="1"/>
    <xf numFmtId="0" fontId="0" fillId="0" borderId="0" xfId="0" applyFill="1" applyBorder="1"/>
    <xf numFmtId="0" fontId="10" fillId="0" borderId="0" xfId="0" applyFont="1"/>
    <xf numFmtId="0" fontId="0" fillId="0" borderId="0" xfId="0" applyAlignment="1">
      <alignment vertical="top" wrapText="1"/>
    </xf>
    <xf numFmtId="0" fontId="12" fillId="0" borderId="0" xfId="0" applyFont="1"/>
    <xf numFmtId="0" fontId="8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3" fontId="8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9" fillId="2" borderId="2" xfId="0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0" xfId="0" applyFont="1" applyFill="1" applyBorder="1"/>
    <xf numFmtId="0" fontId="10" fillId="0" borderId="2" xfId="0" applyFont="1" applyBorder="1"/>
    <xf numFmtId="164" fontId="10" fillId="0" borderId="0" xfId="0" applyNumberFormat="1" applyFont="1" applyBorder="1"/>
    <xf numFmtId="0" fontId="8" fillId="0" borderId="4" xfId="0" applyFont="1" applyBorder="1"/>
    <xf numFmtId="164" fontId="5" fillId="0" borderId="18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0" fillId="0" borderId="4" xfId="0" applyBorder="1" applyAlignment="1"/>
    <xf numFmtId="164" fontId="5" fillId="0" borderId="18" xfId="0" applyNumberFormat="1" applyFont="1" applyFill="1" applyBorder="1" applyAlignment="1"/>
    <xf numFmtId="164" fontId="5" fillId="0" borderId="23" xfId="0" applyNumberFormat="1" applyFont="1" applyFill="1" applyBorder="1" applyAlignment="1"/>
    <xf numFmtId="164" fontId="5" fillId="0" borderId="29" xfId="0" applyNumberFormat="1" applyFont="1" applyFill="1" applyBorder="1" applyAlignment="1"/>
    <xf numFmtId="164" fontId="5" fillId="0" borderId="17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Fill="1" applyBorder="1" applyAlignment="1"/>
    <xf numFmtId="164" fontId="5" fillId="0" borderId="32" xfId="0" applyNumberFormat="1" applyFont="1" applyFill="1" applyBorder="1" applyAlignment="1"/>
    <xf numFmtId="164" fontId="5" fillId="0" borderId="34" xfId="0" applyNumberFormat="1" applyFont="1" applyFill="1" applyBorder="1" applyAlignment="1"/>
    <xf numFmtId="164" fontId="5" fillId="0" borderId="35" xfId="0" applyNumberFormat="1" applyFont="1" applyFill="1" applyBorder="1" applyAlignment="1"/>
    <xf numFmtId="164" fontId="5" fillId="0" borderId="28" xfId="0" applyNumberFormat="1" applyFont="1" applyFill="1" applyBorder="1" applyAlignment="1"/>
    <xf numFmtId="2" fontId="8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9" fillId="0" borderId="3" xfId="0" applyNumberFormat="1" applyFont="1" applyBorder="1"/>
    <xf numFmtId="164" fontId="9" fillId="0" borderId="1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8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Fill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Fill="1" applyBorder="1" applyAlignment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3" fontId="8" fillId="0" borderId="31" xfId="0" applyNumberFormat="1" applyFont="1" applyFill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9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8" fillId="0" borderId="35" xfId="0" applyNumberFormat="1" applyFont="1" applyBorder="1"/>
    <xf numFmtId="3" fontId="0" fillId="0" borderId="2" xfId="0" applyNumberFormat="1" applyFont="1" applyBorder="1"/>
    <xf numFmtId="164" fontId="5" fillId="0" borderId="8" xfId="0" applyNumberFormat="1" applyFont="1" applyFill="1" applyBorder="1" applyAlignment="1"/>
    <xf numFmtId="164" fontId="5" fillId="0" borderId="14" xfId="0" applyNumberFormat="1" applyFont="1" applyFill="1" applyBorder="1" applyAlignment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5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5" xfId="0" applyNumberFormat="1" applyBorder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Fill="1" applyBorder="1" applyAlignment="1"/>
    <xf numFmtId="0" fontId="0" fillId="0" borderId="0" xfId="0" applyFont="1" applyBorder="1"/>
    <xf numFmtId="0" fontId="0" fillId="0" borderId="0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17" fillId="0" borderId="17" xfId="0" applyNumberFormat="1" applyFont="1" applyFill="1" applyBorder="1" applyAlignment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0" fontId="8" fillId="0" borderId="0" xfId="0" applyFont="1" applyFill="1"/>
    <xf numFmtId="3" fontId="0" fillId="0" borderId="2" xfId="0" applyNumberFormat="1" applyFont="1" applyFill="1" applyBorder="1"/>
    <xf numFmtId="3" fontId="0" fillId="0" borderId="24" xfId="0" applyNumberFormat="1" applyFont="1" applyFill="1" applyBorder="1"/>
    <xf numFmtId="2" fontId="0" fillId="0" borderId="2" xfId="0" applyNumberFormat="1" applyFont="1" applyFill="1" applyBorder="1"/>
    <xf numFmtId="2" fontId="0" fillId="0" borderId="24" xfId="0" applyNumberFormat="1" applyFont="1" applyFill="1" applyBorder="1"/>
    <xf numFmtId="0" fontId="0" fillId="0" borderId="2" xfId="0" applyFont="1" applyFill="1" applyBorder="1"/>
    <xf numFmtId="3" fontId="0" fillId="0" borderId="89" xfId="0" applyNumberFormat="1" applyBorder="1"/>
    <xf numFmtId="3" fontId="0" fillId="0" borderId="90" xfId="0" applyNumberFormat="1" applyBorder="1"/>
    <xf numFmtId="3" fontId="0" fillId="0" borderId="91" xfId="0" applyNumberFormat="1" applyBorder="1"/>
    <xf numFmtId="0" fontId="8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/>
    </xf>
    <xf numFmtId="164" fontId="17" fillId="0" borderId="28" xfId="0" applyNumberFormat="1" applyFont="1" applyFill="1" applyBorder="1" applyAlignment="1"/>
    <xf numFmtId="164" fontId="17" fillId="0" borderId="14" xfId="0" applyNumberFormat="1" applyFont="1" applyFill="1" applyBorder="1" applyAlignment="1"/>
    <xf numFmtId="164" fontId="17" fillId="0" borderId="5" xfId="0" applyNumberFormat="1" applyFont="1" applyFill="1" applyBorder="1" applyAlignment="1"/>
    <xf numFmtId="164" fontId="17" fillId="0" borderId="1" xfId="0" applyNumberFormat="1" applyFont="1" applyFill="1" applyBorder="1" applyAlignment="1"/>
    <xf numFmtId="3" fontId="0" fillId="0" borderId="12" xfId="0" applyNumberFormat="1" applyFont="1" applyFill="1" applyBorder="1"/>
    <xf numFmtId="3" fontId="0" fillId="0" borderId="25" xfId="0" applyNumberFormat="1" applyFont="1" applyFill="1" applyBorder="1"/>
    <xf numFmtId="3" fontId="10" fillId="0" borderId="2" xfId="0" applyNumberFormat="1" applyFont="1" applyFill="1" applyBorder="1"/>
    <xf numFmtId="3" fontId="10" fillId="0" borderId="24" xfId="0" applyNumberFormat="1" applyFont="1" applyFill="1" applyBorder="1"/>
    <xf numFmtId="3" fontId="10" fillId="0" borderId="15" xfId="0" applyNumberFormat="1" applyFont="1" applyFill="1" applyBorder="1"/>
    <xf numFmtId="3" fontId="10" fillId="0" borderId="82" xfId="0" applyNumberFormat="1" applyFont="1" applyFill="1" applyBorder="1"/>
    <xf numFmtId="3" fontId="0" fillId="0" borderId="3" xfId="0" applyNumberFormat="1" applyFont="1" applyFill="1" applyBorder="1"/>
    <xf numFmtId="3" fontId="0" fillId="0" borderId="27" xfId="0" applyNumberFormat="1" applyFont="1" applyFill="1" applyBorder="1"/>
    <xf numFmtId="3" fontId="8" fillId="0" borderId="3" xfId="0" applyNumberFormat="1" applyFont="1" applyFill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2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0" fillId="0" borderId="2" xfId="0" applyNumberFormat="1" applyFill="1" applyBorder="1"/>
    <xf numFmtId="3" fontId="0" fillId="0" borderId="24" xfId="0" applyNumberFormat="1" applyFill="1" applyBorder="1"/>
    <xf numFmtId="3" fontId="10" fillId="0" borderId="12" xfId="0" applyNumberFormat="1" applyFont="1" applyFill="1" applyBorder="1"/>
    <xf numFmtId="3" fontId="10" fillId="0" borderId="25" xfId="0" applyNumberFormat="1" applyFont="1" applyFill="1" applyBorder="1"/>
    <xf numFmtId="3" fontId="0" fillId="0" borderId="3" xfId="0" applyNumberFormat="1" applyFill="1" applyBorder="1"/>
    <xf numFmtId="3" fontId="0" fillId="0" borderId="27" xfId="0" applyNumberFormat="1" applyFill="1" applyBorder="1"/>
    <xf numFmtId="3" fontId="8" fillId="0" borderId="27" xfId="0" applyNumberFormat="1" applyFont="1" applyFill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2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" xfId="0" applyNumberFormat="1" applyFill="1" applyBorder="1"/>
    <xf numFmtId="2" fontId="0" fillId="0" borderId="24" xfId="0" applyNumberFormat="1" applyFill="1" applyBorder="1" applyAlignment="1">
      <alignment horizontal="center"/>
    </xf>
    <xf numFmtId="2" fontId="0" fillId="0" borderId="12" xfId="0" applyNumberFormat="1" applyFill="1" applyBorder="1"/>
    <xf numFmtId="2" fontId="0" fillId="0" borderId="25" xfId="0" applyNumberFormat="1" applyFill="1" applyBorder="1" applyAlignment="1">
      <alignment horizontal="center"/>
    </xf>
    <xf numFmtId="2" fontId="0" fillId="0" borderId="10" xfId="0" applyNumberFormat="1" applyFill="1" applyBorder="1"/>
    <xf numFmtId="2" fontId="0" fillId="0" borderId="26" xfId="0" applyNumberFormat="1" applyFill="1" applyBorder="1" applyAlignment="1">
      <alignment horizontal="center"/>
    </xf>
    <xf numFmtId="2" fontId="0" fillId="0" borderId="3" xfId="0" applyNumberFormat="1" applyFill="1" applyBorder="1"/>
    <xf numFmtId="2" fontId="0" fillId="0" borderId="27" xfId="0" applyNumberFormat="1" applyFill="1" applyBorder="1" applyAlignment="1">
      <alignment horizontal="center"/>
    </xf>
    <xf numFmtId="2" fontId="8" fillId="0" borderId="3" xfId="0" applyNumberFormat="1" applyFont="1" applyFill="1" applyBorder="1"/>
    <xf numFmtId="2" fontId="8" fillId="0" borderId="27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3" fontId="10" fillId="0" borderId="19" xfId="0" applyNumberFormat="1" applyFont="1" applyFill="1" applyBorder="1"/>
    <xf numFmtId="3" fontId="10" fillId="0" borderId="33" xfId="0" applyNumberFormat="1" applyFont="1" applyFill="1" applyBorder="1"/>
    <xf numFmtId="2" fontId="17" fillId="0" borderId="2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 applyBorder="1"/>
    <xf numFmtId="164" fontId="18" fillId="4" borderId="0" xfId="0" applyNumberFormat="1" applyFont="1" applyFill="1" applyBorder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2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3" fontId="0" fillId="0" borderId="0" xfId="0" applyNumberFormat="1" applyAlignment="1"/>
    <xf numFmtId="0" fontId="9" fillId="2" borderId="38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0" borderId="0" xfId="1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5" fillId="0" borderId="18" xfId="0" applyNumberFormat="1" applyFont="1" applyBorder="1"/>
    <xf numFmtId="3" fontId="0" fillId="0" borderId="25" xfId="0" applyNumberFormat="1" applyBorder="1"/>
    <xf numFmtId="164" fontId="5" fillId="0" borderId="23" xfId="0" applyNumberFormat="1" applyFont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2" fontId="0" fillId="0" borderId="12" xfId="0" applyNumberFormat="1" applyBorder="1"/>
    <xf numFmtId="2" fontId="0" fillId="0" borderId="25" xfId="0" applyNumberFormat="1" applyBorder="1" applyAlignment="1">
      <alignment horizontal="center"/>
    </xf>
    <xf numFmtId="3" fontId="10" fillId="0" borderId="15" xfId="0" applyNumberFormat="1" applyFont="1" applyBorder="1"/>
    <xf numFmtId="3" fontId="10" fillId="0" borderId="82" xfId="0" applyNumberFormat="1" applyFont="1" applyBorder="1"/>
    <xf numFmtId="164" fontId="5" fillId="0" borderId="29" xfId="0" applyNumberFormat="1" applyFont="1" applyBorder="1"/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164" fontId="5" fillId="0" borderId="17" xfId="0" applyNumberFormat="1" applyFont="1" applyBorder="1"/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3" fontId="8" fillId="0" borderId="3" xfId="0" applyNumberFormat="1" applyFont="1" applyBorder="1"/>
    <xf numFmtId="3" fontId="8" fillId="0" borderId="27" xfId="0" applyNumberFormat="1" applyFont="1" applyBorder="1"/>
    <xf numFmtId="2" fontId="8" fillId="0" borderId="27" xfId="0" applyNumberFormat="1" applyFont="1" applyBorder="1" applyAlignment="1">
      <alignment horizontal="center"/>
    </xf>
    <xf numFmtId="164" fontId="5" fillId="0" borderId="8" xfId="0" applyNumberFormat="1" applyFont="1" applyBorder="1"/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18" xfId="0" applyNumberFormat="1" applyFont="1" applyBorder="1"/>
    <xf numFmtId="164" fontId="10" fillId="4" borderId="0" xfId="0" applyNumberFormat="1" applyFont="1" applyFill="1"/>
    <xf numFmtId="164" fontId="17" fillId="0" borderId="17" xfId="0" applyNumberFormat="1" applyFont="1" applyBorder="1"/>
    <xf numFmtId="164" fontId="17" fillId="0" borderId="1" xfId="0" applyNumberFormat="1" applyFont="1" applyBorder="1"/>
    <xf numFmtId="164" fontId="5" fillId="0" borderId="30" xfId="0" applyNumberFormat="1" applyFont="1" applyBorder="1"/>
    <xf numFmtId="164" fontId="18" fillId="4" borderId="0" xfId="0" applyNumberFormat="1" applyFont="1" applyFill="1"/>
    <xf numFmtId="164" fontId="17" fillId="0" borderId="5" xfId="0" applyNumberFormat="1" applyFont="1" applyBorder="1"/>
    <xf numFmtId="6" fontId="9" fillId="2" borderId="63" xfId="0" applyNumberFormat="1" applyFont="1" applyFill="1" applyBorder="1" applyAlignment="1">
      <alignment horizontal="center"/>
    </xf>
    <xf numFmtId="164" fontId="0" fillId="0" borderId="0" xfId="0" applyNumberFormat="1"/>
    <xf numFmtId="164" fontId="14" fillId="4" borderId="35" xfId="0" applyNumberFormat="1" applyFont="1" applyFill="1" applyBorder="1"/>
    <xf numFmtId="0" fontId="0" fillId="0" borderId="2" xfId="0" applyFill="1" applyBorder="1"/>
    <xf numFmtId="3" fontId="0" fillId="0" borderId="33" xfId="0" applyNumberFormat="1" applyFill="1" applyBorder="1"/>
    <xf numFmtId="164" fontId="5" fillId="0" borderId="18" xfId="0" applyNumberFormat="1" applyFont="1" applyFill="1" applyBorder="1"/>
    <xf numFmtId="2" fontId="0" fillId="0" borderId="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164" fontId="0" fillId="0" borderId="0" xfId="0" applyNumberFormat="1" applyFill="1"/>
    <xf numFmtId="4" fontId="0" fillId="0" borderId="0" xfId="0" applyNumberFormat="1"/>
    <xf numFmtId="0" fontId="17" fillId="0" borderId="0" xfId="0" applyFont="1"/>
    <xf numFmtId="164" fontId="0" fillId="0" borderId="0" xfId="0" applyNumberFormat="1" applyFill="1" applyBorder="1"/>
    <xf numFmtId="0" fontId="9" fillId="2" borderId="38" xfId="0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9" fillId="2" borderId="60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7" xfId="0" applyNumberFormat="1" applyBorder="1"/>
    <xf numFmtId="3" fontId="0" fillId="0" borderId="14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6" xfId="0" applyNumberFormat="1" applyFont="1" applyBorder="1"/>
    <xf numFmtId="164" fontId="5" fillId="0" borderId="1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8" xfId="0" applyNumberFormat="1" applyFont="1" applyBorder="1"/>
    <xf numFmtId="164" fontId="5" fillId="0" borderId="5" xfId="0" applyNumberFormat="1" applyFont="1" applyBorder="1"/>
    <xf numFmtId="164" fontId="5" fillId="0" borderId="27" xfId="0" applyNumberFormat="1" applyFont="1" applyBorder="1"/>
    <xf numFmtId="164" fontId="5" fillId="0" borderId="88" xfId="0" applyNumberFormat="1" applyFont="1" applyBorder="1" applyAlignment="1">
      <alignment horizontal="center"/>
    </xf>
    <xf numFmtId="3" fontId="0" fillId="0" borderId="86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164" fontId="5" fillId="0" borderId="28" xfId="0" applyNumberFormat="1" applyFont="1" applyBorder="1"/>
    <xf numFmtId="0" fontId="9" fillId="0" borderId="89" xfId="0" applyFont="1" applyBorder="1" applyAlignment="1">
      <alignment horizontal="center"/>
    </xf>
    <xf numFmtId="4" fontId="0" fillId="0" borderId="33" xfId="0" applyNumberFormat="1" applyBorder="1"/>
    <xf numFmtId="3" fontId="0" fillId="0" borderId="31" xfId="0" applyNumberFormat="1" applyBorder="1"/>
    <xf numFmtId="3" fontId="0" fillId="0" borderId="0" xfId="0" applyNumberFormat="1" applyBorder="1"/>
    <xf numFmtId="3" fontId="0" fillId="0" borderId="8" xfId="0" applyNumberFormat="1" applyBorder="1"/>
    <xf numFmtId="0" fontId="15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6" fontId="0" fillId="0" borderId="0" xfId="0" applyNumberFormat="1"/>
  </cellXfs>
  <cellStyles count="3">
    <cellStyle name="Hiperligação" xfId="1" builtinId="8"/>
    <cellStyle name="Normal" xfId="0" builtinId="0"/>
    <cellStyle name="Normal 2" xfId="2" xr:uid="{00000000-0005-0000-0000-000002000000}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'1'!$B$6:$P$6</c:f>
              <c:numCache>
                <c:formatCode>#,##0</c:formatCode>
                <c:ptCount val="15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'1'!$B$30:$P$30</c:f>
              <c:numCache>
                <c:formatCode>#,##0</c:formatCode>
                <c:ptCount val="15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'1'!$B$32:$P$32</c:f>
              <c:numCache>
                <c:formatCode>#,##0</c:formatCode>
                <c:ptCount val="15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'1'!$B$8:$P$8</c:f>
              <c:numCache>
                <c:formatCode>#,##0</c:formatCode>
                <c:ptCount val="15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'1'!$B$10:$P$10</c:f>
              <c:numCache>
                <c:formatCode>#,##0</c:formatCode>
                <c:ptCount val="15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'1'!$B$17:$P$17</c:f>
              <c:numCache>
                <c:formatCode>#,##0</c:formatCode>
                <c:ptCount val="15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'1'!$B$19:$P$19</c:f>
              <c:numCache>
                <c:formatCode>#,##0</c:formatCode>
                <c:ptCount val="15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'1'!$B$21:$P$21</c:f>
              <c:numCache>
                <c:formatCode>#,##0</c:formatCode>
                <c:ptCount val="15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'1'!$B$28:$P$28</c:f>
              <c:numCache>
                <c:formatCode>#,##0</c:formatCode>
                <c:ptCount val="15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5</xdr:row>
      <xdr:rowOff>76200</xdr:rowOff>
    </xdr:from>
    <xdr:to>
      <xdr:col>17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7</xdr:row>
      <xdr:rowOff>0</xdr:rowOff>
    </xdr:from>
    <xdr:to>
      <xdr:col>17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9</xdr:row>
      <xdr:rowOff>0</xdr:rowOff>
    </xdr:from>
    <xdr:to>
      <xdr:col>17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16</xdr:row>
      <xdr:rowOff>28575</xdr:rowOff>
    </xdr:from>
    <xdr:to>
      <xdr:col>16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18</xdr:row>
      <xdr:rowOff>76200</xdr:rowOff>
    </xdr:from>
    <xdr:to>
      <xdr:col>16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47625</xdr:colOff>
      <xdr:row>27</xdr:row>
      <xdr:rowOff>104775</xdr:rowOff>
    </xdr:from>
    <xdr:to>
      <xdr:col>17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47625</xdr:colOff>
      <xdr:row>28</xdr:row>
      <xdr:rowOff>352424</xdr:rowOff>
    </xdr:from>
    <xdr:to>
      <xdr:col>17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57150</xdr:colOff>
      <xdr:row>31</xdr:row>
      <xdr:rowOff>95250</xdr:rowOff>
    </xdr:from>
    <xdr:to>
      <xdr:col>17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opLeftCell="A13" zoomScaleNormal="100" workbookViewId="0">
      <selection activeCell="B19" sqref="B19"/>
    </sheetView>
  </sheetViews>
  <sheetFormatPr defaultRowHeight="15" x14ac:dyDescent="0.25"/>
  <cols>
    <col min="1" max="1" width="3.140625" customWidth="1"/>
  </cols>
  <sheetData>
    <row r="2" spans="2:11" ht="15.75" x14ac:dyDescent="0.25">
      <c r="E2" s="413" t="s">
        <v>25</v>
      </c>
      <c r="F2" s="413"/>
      <c r="G2" s="413"/>
      <c r="H2" s="413"/>
      <c r="I2" s="413"/>
      <c r="J2" s="413"/>
      <c r="K2" s="413"/>
    </row>
    <row r="3" spans="2:11" ht="15.75" x14ac:dyDescent="0.25">
      <c r="E3" s="413" t="s">
        <v>158</v>
      </c>
      <c r="F3" s="413"/>
      <c r="G3" s="413"/>
      <c r="H3" s="413"/>
      <c r="I3" s="413"/>
      <c r="J3" s="413"/>
      <c r="K3" s="413"/>
    </row>
    <row r="7" spans="2:11" ht="15.95" customHeight="1" x14ac:dyDescent="0.25"/>
    <row r="8" spans="2:11" ht="15.95" customHeight="1" x14ac:dyDescent="0.25">
      <c r="B8" s="6" t="s">
        <v>26</v>
      </c>
      <c r="C8" s="6"/>
    </row>
    <row r="9" spans="2:11" ht="15.95" customHeight="1" x14ac:dyDescent="0.25"/>
    <row r="10" spans="2:11" ht="15.95" customHeight="1" x14ac:dyDescent="0.25">
      <c r="B10" s="6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6" t="s">
        <v>98</v>
      </c>
    </row>
    <row r="13" spans="2:11" ht="15.95" customHeight="1" x14ac:dyDescent="0.25">
      <c r="B13" s="6"/>
      <c r="C13" s="6"/>
      <c r="D13" s="6"/>
      <c r="E13" s="6"/>
      <c r="F13" s="6"/>
      <c r="G13" s="6"/>
    </row>
    <row r="14" spans="2:11" ht="15.95" customHeight="1" x14ac:dyDescent="0.25">
      <c r="B14" s="6" t="s">
        <v>97</v>
      </c>
      <c r="C14" s="6"/>
      <c r="D14" s="6"/>
      <c r="E14" s="6"/>
      <c r="F14" s="6"/>
      <c r="G14" s="6"/>
    </row>
    <row r="15" spans="2:11" ht="15.95" customHeight="1" x14ac:dyDescent="0.25"/>
    <row r="16" spans="2:11" ht="15.95" customHeight="1" x14ac:dyDescent="0.25">
      <c r="B16" s="6" t="s">
        <v>101</v>
      </c>
    </row>
    <row r="17" spans="2:8" ht="15.95" customHeight="1" x14ac:dyDescent="0.25">
      <c r="B17" s="6"/>
    </row>
    <row r="18" spans="2:8" ht="15.95" customHeight="1" x14ac:dyDescent="0.25">
      <c r="B18" s="6" t="s">
        <v>159</v>
      </c>
    </row>
    <row r="19" spans="2:8" ht="15.95" customHeight="1" x14ac:dyDescent="0.25">
      <c r="B19" s="6"/>
    </row>
    <row r="20" spans="2:8" ht="15.95" customHeight="1" x14ac:dyDescent="0.25">
      <c r="B20" s="334" t="s">
        <v>108</v>
      </c>
    </row>
    <row r="21" spans="2:8" ht="15.95" customHeight="1" x14ac:dyDescent="0.25">
      <c r="B21" s="6"/>
    </row>
    <row r="22" spans="2:8" ht="15.95" customHeight="1" x14ac:dyDescent="0.25">
      <c r="B22" s="6" t="s">
        <v>156</v>
      </c>
    </row>
    <row r="23" spans="2:8" ht="15.95" customHeight="1" x14ac:dyDescent="0.25"/>
    <row r="24" spans="2:8" ht="15.95" customHeight="1" x14ac:dyDescent="0.25">
      <c r="B24" s="334" t="s">
        <v>109</v>
      </c>
    </row>
    <row r="25" spans="2:8" ht="15.95" customHeight="1" x14ac:dyDescent="0.25">
      <c r="B25" s="12"/>
    </row>
    <row r="26" spans="2:8" ht="15.95" customHeight="1" x14ac:dyDescent="0.25">
      <c r="B26" s="334" t="s">
        <v>157</v>
      </c>
    </row>
    <row r="27" spans="2:8" ht="15.95" customHeight="1" x14ac:dyDescent="0.25">
      <c r="B27" s="6"/>
      <c r="C27" s="6"/>
      <c r="D27" s="6"/>
      <c r="E27" s="6"/>
      <c r="F27" s="6"/>
      <c r="G27" s="6"/>
      <c r="H27" s="6"/>
    </row>
    <row r="28" spans="2:8" ht="15.95" customHeight="1" x14ac:dyDescent="0.25">
      <c r="B28" s="334" t="s">
        <v>118</v>
      </c>
    </row>
    <row r="29" spans="2:8" ht="15.95" customHeight="1" x14ac:dyDescent="0.25">
      <c r="B29" s="6"/>
    </row>
    <row r="30" spans="2:8" x14ac:dyDescent="0.25">
      <c r="B30" s="334" t="s">
        <v>119</v>
      </c>
    </row>
    <row r="31" spans="2:8" x14ac:dyDescent="0.25">
      <c r="B31" s="6"/>
    </row>
    <row r="32" spans="2:8" x14ac:dyDescent="0.25">
      <c r="B32" s="334" t="s">
        <v>120</v>
      </c>
    </row>
    <row r="33" spans="2:11" x14ac:dyDescent="0.25">
      <c r="B33" s="6"/>
    </row>
    <row r="34" spans="2:11" x14ac:dyDescent="0.25">
      <c r="B34" s="334" t="s">
        <v>121</v>
      </c>
    </row>
    <row r="36" spans="2:11" x14ac:dyDescent="0.25">
      <c r="B36" s="334" t="s">
        <v>122</v>
      </c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334" t="s">
        <v>123</v>
      </c>
    </row>
    <row r="39" spans="2:11" x14ac:dyDescent="0.25">
      <c r="B39" s="334"/>
    </row>
    <row r="40" spans="2:11" x14ac:dyDescent="0.25">
      <c r="B40" s="334" t="s">
        <v>124</v>
      </c>
    </row>
    <row r="42" spans="2:11" x14ac:dyDescent="0.25">
      <c r="B42" s="334" t="s">
        <v>125</v>
      </c>
    </row>
    <row r="44" spans="2:11" x14ac:dyDescent="0.25">
      <c r="B44" s="334" t="s">
        <v>126</v>
      </c>
    </row>
    <row r="46" spans="2:11" x14ac:dyDescent="0.25">
      <c r="B46" s="334" t="s">
        <v>110</v>
      </c>
    </row>
    <row r="48" spans="2:11" x14ac:dyDescent="0.25">
      <c r="B48" s="334" t="s">
        <v>111</v>
      </c>
    </row>
    <row r="50" spans="2:2" x14ac:dyDescent="0.25">
      <c r="B50" s="334" t="s">
        <v>112</v>
      </c>
    </row>
    <row r="52" spans="2:2" x14ac:dyDescent="0.25">
      <c r="B52" s="334" t="s">
        <v>113</v>
      </c>
    </row>
    <row r="54" spans="2:2" x14ac:dyDescent="0.25">
      <c r="B54" s="334" t="s">
        <v>127</v>
      </c>
    </row>
    <row r="56" spans="2:2" x14ac:dyDescent="0.25">
      <c r="B56" s="334" t="s">
        <v>128</v>
      </c>
    </row>
    <row r="58" spans="2:2" x14ac:dyDescent="0.25">
      <c r="B58" s="334" t="s">
        <v>129</v>
      </c>
    </row>
    <row r="60" spans="2:2" x14ac:dyDescent="0.25">
      <c r="B60" s="334" t="s">
        <v>130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0" customWidth="1"/>
    <col min="16" max="16" width="10.85546875" customWidth="1"/>
    <col min="17" max="17" width="1.85546875" customWidth="1"/>
  </cols>
  <sheetData>
    <row r="1" spans="1:17" ht="15.75" x14ac:dyDescent="0.25">
      <c r="A1" s="5" t="s">
        <v>31</v>
      </c>
    </row>
    <row r="3" spans="1:17" ht="8.25" customHeight="1" thickBot="1" x14ac:dyDescent="0.3"/>
    <row r="4" spans="1:17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13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7" x14ac:dyDescent="0.25">
      <c r="A5" s="468"/>
      <c r="B5" s="457" t="s">
        <v>151</v>
      </c>
      <c r="C5" s="459"/>
      <c r="D5" s="457" t="str">
        <f>B5</f>
        <v>jan-abril</v>
      </c>
      <c r="E5" s="459"/>
      <c r="F5" s="149" t="s">
        <v>136</v>
      </c>
      <c r="H5" s="460" t="str">
        <f>B5</f>
        <v>jan-abril</v>
      </c>
      <c r="I5" s="459"/>
      <c r="J5" s="457" t="str">
        <f>B5</f>
        <v>jan-abril</v>
      </c>
      <c r="K5" s="458"/>
      <c r="L5" s="149" t="str">
        <f>F5</f>
        <v>2022 / 2021</v>
      </c>
      <c r="N5" s="460" t="str">
        <f>B5</f>
        <v>jan-abril</v>
      </c>
      <c r="O5" s="458"/>
      <c r="P5" s="149" t="str">
        <f>L5</f>
        <v>2022 / 2021</v>
      </c>
    </row>
    <row r="6" spans="1:17" ht="19.5" customHeight="1" thickBot="1" x14ac:dyDescent="0.3">
      <c r="A6" s="469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49" t="s">
        <v>1</v>
      </c>
      <c r="H6" s="30">
        <f>B6</f>
        <v>2021</v>
      </c>
      <c r="I6" s="152">
        <f>C6</f>
        <v>2022</v>
      </c>
      <c r="J6" s="117">
        <f>B6</f>
        <v>2021</v>
      </c>
      <c r="K6" s="152">
        <f>C6</f>
        <v>2022</v>
      </c>
      <c r="L6" s="322">
        <v>1000</v>
      </c>
      <c r="N6" s="30">
        <f>B6</f>
        <v>2021</v>
      </c>
      <c r="O6" s="152">
        <f>C6</f>
        <v>2022</v>
      </c>
      <c r="P6" s="150"/>
    </row>
    <row r="7" spans="1:17" ht="20.100000000000001" customHeight="1" x14ac:dyDescent="0.25">
      <c r="A7" s="13" t="s">
        <v>162</v>
      </c>
      <c r="B7" s="24">
        <v>138035.45999999996</v>
      </c>
      <c r="C7" s="167">
        <v>132376.75999999998</v>
      </c>
      <c r="D7" s="258">
        <f>B7/$B$33</f>
        <v>0.13046325771457898</v>
      </c>
      <c r="E7" s="308">
        <f>C7/$C$33</f>
        <v>0.12982975213287221</v>
      </c>
      <c r="F7" s="64">
        <f>(C7-B7)/B7</f>
        <v>-4.0994538649706272E-2</v>
      </c>
      <c r="G7" s="1"/>
      <c r="H7" s="24">
        <v>36581.370000000003</v>
      </c>
      <c r="I7" s="167">
        <v>36078.156999999999</v>
      </c>
      <c r="J7" s="258">
        <f t="shared" ref="J7:J32" si="0">H7/$H$33</f>
        <v>0.12837351146258483</v>
      </c>
      <c r="K7" s="308">
        <f>I7/$I$33</f>
        <v>0.12625002306070274</v>
      </c>
      <c r="L7" s="64">
        <f>(I7-H7)/H7</f>
        <v>-1.3755991096014265E-2</v>
      </c>
      <c r="M7" s="1"/>
      <c r="N7" s="47">
        <f t="shared" ref="N7:N33" si="1">(H7/B7)*10</f>
        <v>2.6501429415311115</v>
      </c>
      <c r="O7" s="169">
        <f t="shared" ref="O7:O33" si="2">(I7/C7)*10</f>
        <v>2.7254147178099846</v>
      </c>
      <c r="P7" s="64">
        <f>(O7-N7)/N7</f>
        <v>2.8402911820063947E-2</v>
      </c>
      <c r="Q7" s="3"/>
    </row>
    <row r="8" spans="1:17" ht="20.100000000000001" customHeight="1" x14ac:dyDescent="0.25">
      <c r="A8" s="13" t="s">
        <v>163</v>
      </c>
      <c r="B8" s="24">
        <v>96573.819999999992</v>
      </c>
      <c r="C8" s="160">
        <v>84436.340000000011</v>
      </c>
      <c r="D8" s="258">
        <f t="shared" ref="D8:D32" si="3">B8/$B$33</f>
        <v>9.1276076213614693E-2</v>
      </c>
      <c r="E8" s="259">
        <f t="shared" ref="E8:E32" si="4">C8/$C$33</f>
        <v>8.2811734425339664E-2</v>
      </c>
      <c r="F8" s="64">
        <f t="shared" ref="F8:F33" si="5">(C8-B8)/B8</f>
        <v>-0.12568085222268294</v>
      </c>
      <c r="G8" s="1"/>
      <c r="H8" s="24">
        <v>34329.800999999999</v>
      </c>
      <c r="I8" s="160">
        <v>34244.068000000007</v>
      </c>
      <c r="J8" s="258">
        <f t="shared" si="0"/>
        <v>0.12047217209693774</v>
      </c>
      <c r="K8" s="259">
        <f t="shared" ref="K8:K32" si="6">I8/$I$33</f>
        <v>0.1198319075636894</v>
      </c>
      <c r="L8" s="64">
        <f t="shared" ref="L8:L33" si="7">(I8-H8)/H8</f>
        <v>-2.4973346044153562E-3</v>
      </c>
      <c r="M8" s="1"/>
      <c r="N8" s="47">
        <f t="shared" si="1"/>
        <v>3.554773022336696</v>
      </c>
      <c r="O8" s="163">
        <f t="shared" si="2"/>
        <v>4.0556078105706623</v>
      </c>
      <c r="P8" s="64">
        <f t="shared" ref="P8:P33" si="8">(O8-N8)/N8</f>
        <v>0.14089079248855876</v>
      </c>
      <c r="Q8" s="3"/>
    </row>
    <row r="9" spans="1:17" s="12" customFormat="1" ht="20.100000000000001" customHeight="1" x14ac:dyDescent="0.25">
      <c r="A9" s="368" t="s">
        <v>164</v>
      </c>
      <c r="B9" s="268">
        <v>63239.309999999969</v>
      </c>
      <c r="C9" s="269">
        <v>62714.549999999996</v>
      </c>
      <c r="D9" s="258">
        <f t="shared" si="3"/>
        <v>5.9770195268825481E-2</v>
      </c>
      <c r="E9" s="259">
        <f t="shared" si="4"/>
        <v>6.1507884628877622E-2</v>
      </c>
      <c r="F9" s="64">
        <f t="shared" si="5"/>
        <v>-8.2980032514582015E-3</v>
      </c>
      <c r="G9" s="7"/>
      <c r="H9" s="268">
        <v>19208.213999999993</v>
      </c>
      <c r="I9" s="269">
        <v>19489.916000000001</v>
      </c>
      <c r="J9" s="258">
        <f t="shared" si="0"/>
        <v>6.7406602872029694E-2</v>
      </c>
      <c r="K9" s="259">
        <f t="shared" si="6"/>
        <v>6.8201996694320047E-2</v>
      </c>
      <c r="L9" s="64">
        <f t="shared" si="7"/>
        <v>1.4665704994749043E-2</v>
      </c>
      <c r="M9" s="7"/>
      <c r="N9" s="371">
        <f t="shared" si="1"/>
        <v>3.0373851327599874</v>
      </c>
      <c r="O9" s="286">
        <f t="shared" si="2"/>
        <v>3.1077183843302714</v>
      </c>
      <c r="P9" s="64">
        <f t="shared" si="8"/>
        <v>2.3155855611360698E-2</v>
      </c>
      <c r="Q9" s="376"/>
    </row>
    <row r="10" spans="1:17" s="12" customFormat="1" ht="20.100000000000001" customHeight="1" x14ac:dyDescent="0.25">
      <c r="A10" s="368" t="s">
        <v>165</v>
      </c>
      <c r="B10" s="268">
        <v>74658.62999999999</v>
      </c>
      <c r="C10" s="269">
        <v>63855.399999999965</v>
      </c>
      <c r="D10" s="258">
        <f t="shared" si="3"/>
        <v>7.0563086371483077E-2</v>
      </c>
      <c r="E10" s="259">
        <f t="shared" si="4"/>
        <v>6.262678399399868E-2</v>
      </c>
      <c r="F10" s="64">
        <f t="shared" si="5"/>
        <v>-0.14470169088288959</v>
      </c>
      <c r="G10" s="7"/>
      <c r="H10" s="268">
        <v>20689.914000000004</v>
      </c>
      <c r="I10" s="269">
        <v>19193.80699999999</v>
      </c>
      <c r="J10" s="258">
        <f t="shared" si="0"/>
        <v>7.2606272319459181E-2</v>
      </c>
      <c r="K10" s="259">
        <f t="shared" si="6"/>
        <v>6.7165808285957529E-2</v>
      </c>
      <c r="L10" s="64">
        <f t="shared" si="7"/>
        <v>-7.2310933723553142E-2</v>
      </c>
      <c r="M10" s="7"/>
      <c r="N10" s="371">
        <f t="shared" si="1"/>
        <v>2.7712689075596493</v>
      </c>
      <c r="O10" s="286">
        <f t="shared" si="2"/>
        <v>3.0058236265061371</v>
      </c>
      <c r="P10" s="64">
        <f t="shared" si="8"/>
        <v>8.4638022065146423E-2</v>
      </c>
      <c r="Q10" s="376"/>
    </row>
    <row r="11" spans="1:17" ht="20.100000000000001" customHeight="1" x14ac:dyDescent="0.25">
      <c r="A11" s="13" t="s">
        <v>166</v>
      </c>
      <c r="B11" s="24">
        <v>47593.249999999985</v>
      </c>
      <c r="C11" s="160">
        <v>47779.469999999979</v>
      </c>
      <c r="D11" s="258">
        <f t="shared" si="3"/>
        <v>4.4982430168482683E-2</v>
      </c>
      <c r="E11" s="259">
        <f t="shared" si="4"/>
        <v>4.6860164481590291E-2</v>
      </c>
      <c r="F11" s="64">
        <f t="shared" si="5"/>
        <v>3.9127397267468382E-3</v>
      </c>
      <c r="G11" s="1"/>
      <c r="H11" s="24">
        <v>16896.562000000002</v>
      </c>
      <c r="I11" s="160">
        <v>18310.847999999994</v>
      </c>
      <c r="J11" s="258">
        <f t="shared" si="0"/>
        <v>5.9294416682187552E-2</v>
      </c>
      <c r="K11" s="259">
        <f t="shared" si="6"/>
        <v>6.4076027560416179E-2</v>
      </c>
      <c r="L11" s="64">
        <f t="shared" si="7"/>
        <v>8.37025899114857E-2</v>
      </c>
      <c r="M11" s="1"/>
      <c r="N11" s="47">
        <f t="shared" si="1"/>
        <v>3.550201341576801</v>
      </c>
      <c r="O11" s="163">
        <f t="shared" si="2"/>
        <v>3.8323673326640089</v>
      </c>
      <c r="P11" s="64">
        <f t="shared" si="8"/>
        <v>7.947887005244765E-2</v>
      </c>
      <c r="Q11" s="3"/>
    </row>
    <row r="12" spans="1:17" ht="20.100000000000001" customHeight="1" x14ac:dyDescent="0.25">
      <c r="A12" s="13" t="s">
        <v>167</v>
      </c>
      <c r="B12" s="24">
        <v>81507.44</v>
      </c>
      <c r="C12" s="160">
        <v>68174.01999999999</v>
      </c>
      <c r="D12" s="258">
        <f t="shared" si="3"/>
        <v>7.7036191645071389E-2</v>
      </c>
      <c r="E12" s="259">
        <f t="shared" si="4"/>
        <v>6.6862311167771998E-2</v>
      </c>
      <c r="F12" s="64">
        <f t="shared" si="5"/>
        <v>-0.16358531196661327</v>
      </c>
      <c r="G12" s="1"/>
      <c r="H12" s="24">
        <v>19311.123</v>
      </c>
      <c r="I12" s="160">
        <v>17562.088</v>
      </c>
      <c r="J12" s="258">
        <f t="shared" si="0"/>
        <v>6.7767737233348155E-2</v>
      </c>
      <c r="K12" s="259">
        <f t="shared" si="6"/>
        <v>6.1455855824178902E-2</v>
      </c>
      <c r="L12" s="64">
        <f t="shared" si="7"/>
        <v>-9.0571376920958971E-2</v>
      </c>
      <c r="M12" s="1"/>
      <c r="N12" s="47">
        <f t="shared" si="1"/>
        <v>2.3692466601821867</v>
      </c>
      <c r="O12" s="163">
        <f t="shared" si="2"/>
        <v>2.5760675400981197</v>
      </c>
      <c r="P12" s="64">
        <f t="shared" si="8"/>
        <v>8.7293941737594014E-2</v>
      </c>
      <c r="Q12" s="3"/>
    </row>
    <row r="13" spans="1:17" ht="20.100000000000001" customHeight="1" x14ac:dyDescent="0.25">
      <c r="A13" s="13" t="s">
        <v>168</v>
      </c>
      <c r="B13" s="24">
        <v>44647.509999999995</v>
      </c>
      <c r="C13" s="160">
        <v>40618.870000000003</v>
      </c>
      <c r="D13" s="258">
        <f t="shared" si="3"/>
        <v>4.2198284436797927E-2</v>
      </c>
      <c r="E13" s="259">
        <f t="shared" si="4"/>
        <v>3.9837338699159584E-2</v>
      </c>
      <c r="F13" s="64">
        <f t="shared" si="5"/>
        <v>-9.0232131646311123E-2</v>
      </c>
      <c r="G13" s="1"/>
      <c r="H13" s="24">
        <v>15876.448</v>
      </c>
      <c r="I13" s="160">
        <v>15225.179000000006</v>
      </c>
      <c r="J13" s="258">
        <f t="shared" si="0"/>
        <v>5.5714572180132448E-2</v>
      </c>
      <c r="K13" s="259">
        <f t="shared" si="6"/>
        <v>5.32781982143192E-2</v>
      </c>
      <c r="L13" s="64">
        <f t="shared" si="7"/>
        <v>-4.1021077258590506E-2</v>
      </c>
      <c r="M13" s="1"/>
      <c r="N13" s="47">
        <f t="shared" si="1"/>
        <v>3.5559537362777904</v>
      </c>
      <c r="O13" s="163">
        <f t="shared" si="2"/>
        <v>3.748301959163316</v>
      </c>
      <c r="P13" s="64">
        <f t="shared" si="8"/>
        <v>5.4091880027344469E-2</v>
      </c>
      <c r="Q13" s="3"/>
    </row>
    <row r="14" spans="1:17" ht="20.100000000000001" customHeight="1" x14ac:dyDescent="0.25">
      <c r="A14" s="13" t="s">
        <v>169</v>
      </c>
      <c r="B14" s="24">
        <v>44336.460000000021</v>
      </c>
      <c r="C14" s="160">
        <v>43174.98</v>
      </c>
      <c r="D14" s="258">
        <f t="shared" si="3"/>
        <v>4.1904297686493931E-2</v>
      </c>
      <c r="E14" s="259">
        <f t="shared" si="4"/>
        <v>4.2344267617229162E-2</v>
      </c>
      <c r="F14" s="64">
        <f t="shared" si="5"/>
        <v>-2.6196949418154206E-2</v>
      </c>
      <c r="G14" s="1"/>
      <c r="H14" s="24">
        <v>15401.630000000005</v>
      </c>
      <c r="I14" s="160">
        <v>15134.647999999997</v>
      </c>
      <c r="J14" s="258">
        <f t="shared" si="0"/>
        <v>5.4048312716212944E-2</v>
      </c>
      <c r="K14" s="259">
        <f t="shared" si="6"/>
        <v>5.2961398749265885E-2</v>
      </c>
      <c r="L14" s="64">
        <f t="shared" si="7"/>
        <v>-1.7334658734173405E-2</v>
      </c>
      <c r="M14" s="1"/>
      <c r="N14" s="47">
        <f t="shared" si="1"/>
        <v>3.4738068848978916</v>
      </c>
      <c r="O14" s="163">
        <f t="shared" si="2"/>
        <v>3.5054209637155589</v>
      </c>
      <c r="P14" s="64">
        <f t="shared" si="8"/>
        <v>9.1007012954885582E-3</v>
      </c>
      <c r="Q14" s="3"/>
    </row>
    <row r="15" spans="1:17" ht="20.100000000000001" customHeight="1" x14ac:dyDescent="0.25">
      <c r="A15" s="13" t="s">
        <v>170</v>
      </c>
      <c r="B15" s="24">
        <v>39903.850000000013</v>
      </c>
      <c r="C15" s="160">
        <v>36346.109999999993</v>
      </c>
      <c r="D15" s="258">
        <f t="shared" si="3"/>
        <v>3.7714847086059662E-2</v>
      </c>
      <c r="E15" s="259">
        <f t="shared" si="4"/>
        <v>3.5646789151616252E-2</v>
      </c>
      <c r="F15" s="64">
        <f t="shared" si="5"/>
        <v>-8.9157813093223306E-2</v>
      </c>
      <c r="G15" s="1"/>
      <c r="H15" s="24">
        <v>12753.955000000002</v>
      </c>
      <c r="I15" s="160">
        <v>13228.001999999999</v>
      </c>
      <c r="J15" s="258">
        <f t="shared" si="0"/>
        <v>4.4756934701619733E-2</v>
      </c>
      <c r="K15" s="259">
        <f t="shared" si="6"/>
        <v>4.628938106641705E-2</v>
      </c>
      <c r="L15" s="64">
        <f t="shared" si="7"/>
        <v>3.7168627300315608E-2</v>
      </c>
      <c r="M15" s="1"/>
      <c r="N15" s="47">
        <f t="shared" si="1"/>
        <v>3.1961715473569585</v>
      </c>
      <c r="O15" s="163">
        <f t="shared" si="2"/>
        <v>3.6394546761675461</v>
      </c>
      <c r="P15" s="64">
        <f t="shared" si="8"/>
        <v>0.13869190756583641</v>
      </c>
      <c r="Q15" s="3"/>
    </row>
    <row r="16" spans="1:17" ht="20.100000000000001" customHeight="1" x14ac:dyDescent="0.25">
      <c r="A16" s="13" t="s">
        <v>171</v>
      </c>
      <c r="B16" s="24">
        <v>76250.069999999992</v>
      </c>
      <c r="C16" s="160">
        <v>102150.65999999996</v>
      </c>
      <c r="D16" s="258">
        <f t="shared" si="3"/>
        <v>7.206722485051803E-2</v>
      </c>
      <c r="E16" s="259">
        <f t="shared" si="4"/>
        <v>0.10018522033632868</v>
      </c>
      <c r="F16" s="64">
        <f t="shared" si="5"/>
        <v>0.33967955701548824</v>
      </c>
      <c r="G16" s="1"/>
      <c r="H16" s="24">
        <v>8978.5180000000037</v>
      </c>
      <c r="I16" s="160">
        <v>12458.927</v>
      </c>
      <c r="J16" s="258">
        <f t="shared" si="0"/>
        <v>3.1507947444013841E-2</v>
      </c>
      <c r="K16" s="259">
        <f t="shared" si="6"/>
        <v>4.3598120077519814E-2</v>
      </c>
      <c r="L16" s="64">
        <f t="shared" si="7"/>
        <v>0.3876373584148291</v>
      </c>
      <c r="M16" s="1"/>
      <c r="N16" s="47">
        <f t="shared" si="1"/>
        <v>1.1775094763847436</v>
      </c>
      <c r="O16" s="163">
        <f t="shared" si="2"/>
        <v>1.219661918973407</v>
      </c>
      <c r="P16" s="64">
        <f t="shared" si="8"/>
        <v>3.5797964631318541E-2</v>
      </c>
      <c r="Q16" s="3"/>
    </row>
    <row r="17" spans="1:17" ht="20.100000000000001" customHeight="1" x14ac:dyDescent="0.25">
      <c r="A17" s="13" t="s">
        <v>172</v>
      </c>
      <c r="B17" s="24">
        <v>43946.419999999991</v>
      </c>
      <c r="C17" s="160">
        <v>44833.62</v>
      </c>
      <c r="D17" s="258">
        <f t="shared" si="3"/>
        <v>4.1535654085501854E-2</v>
      </c>
      <c r="E17" s="259">
        <f t="shared" si="4"/>
        <v>4.3970994393724275E-2</v>
      </c>
      <c r="F17" s="64">
        <f t="shared" si="5"/>
        <v>2.0188220109852221E-2</v>
      </c>
      <c r="G17" s="1"/>
      <c r="H17" s="24">
        <v>9912.9140000000007</v>
      </c>
      <c r="I17" s="160">
        <v>10305.743000000002</v>
      </c>
      <c r="J17" s="258">
        <f t="shared" si="0"/>
        <v>3.4786985260711056E-2</v>
      </c>
      <c r="K17" s="259">
        <f t="shared" si="6"/>
        <v>3.6063380161233741E-2</v>
      </c>
      <c r="L17" s="64">
        <f t="shared" si="7"/>
        <v>3.9628004439461649E-2</v>
      </c>
      <c r="M17" s="1"/>
      <c r="N17" s="47">
        <f t="shared" si="1"/>
        <v>2.255681805252852</v>
      </c>
      <c r="O17" s="163">
        <f t="shared" si="2"/>
        <v>2.2986640382819861</v>
      </c>
      <c r="P17" s="64">
        <f t="shared" si="8"/>
        <v>1.9055095860169846E-2</v>
      </c>
      <c r="Q17" s="3"/>
    </row>
    <row r="18" spans="1:17" ht="20.100000000000001" customHeight="1" x14ac:dyDescent="0.25">
      <c r="A18" s="13" t="s">
        <v>173</v>
      </c>
      <c r="B18" s="24">
        <v>47943.679999999986</v>
      </c>
      <c r="C18" s="160">
        <v>37068.830000000009</v>
      </c>
      <c r="D18" s="258">
        <f t="shared" si="3"/>
        <v>4.531363665267827E-2</v>
      </c>
      <c r="E18" s="259">
        <f t="shared" si="4"/>
        <v>3.635560358748454E-2</v>
      </c>
      <c r="F18" s="64">
        <f t="shared" si="5"/>
        <v>-0.22682551693987571</v>
      </c>
      <c r="G18" s="1"/>
      <c r="H18" s="24">
        <v>10700.212</v>
      </c>
      <c r="I18" s="160">
        <v>8869.893</v>
      </c>
      <c r="J18" s="258">
        <f t="shared" si="0"/>
        <v>3.754981805859342E-2</v>
      </c>
      <c r="K18" s="259">
        <f t="shared" si="6"/>
        <v>3.1038841473969021E-2</v>
      </c>
      <c r="L18" s="64">
        <f t="shared" si="7"/>
        <v>-0.17105446135085917</v>
      </c>
      <c r="M18" s="1"/>
      <c r="N18" s="47">
        <f t="shared" si="1"/>
        <v>2.2318295132956005</v>
      </c>
      <c r="O18" s="163">
        <f t="shared" si="2"/>
        <v>2.3928170918801586</v>
      </c>
      <c r="P18" s="64">
        <f t="shared" si="8"/>
        <v>7.213256103367767E-2</v>
      </c>
      <c r="Q18" s="3"/>
    </row>
    <row r="19" spans="1:17" ht="20.100000000000001" customHeight="1" x14ac:dyDescent="0.25">
      <c r="A19" s="13" t="s">
        <v>174</v>
      </c>
      <c r="B19" s="24">
        <v>19011.140000000021</v>
      </c>
      <c r="C19" s="160">
        <v>33360.729999999989</v>
      </c>
      <c r="D19" s="258">
        <f t="shared" si="3"/>
        <v>1.7968247124818103E-2</v>
      </c>
      <c r="E19" s="259">
        <f t="shared" si="4"/>
        <v>3.2718849644542393E-2</v>
      </c>
      <c r="F19" s="64">
        <f t="shared" si="5"/>
        <v>0.75479902835915946</v>
      </c>
      <c r="G19" s="1"/>
      <c r="H19" s="24">
        <v>5517.6880000000028</v>
      </c>
      <c r="I19" s="160">
        <v>6692.5740000000005</v>
      </c>
      <c r="J19" s="258">
        <f t="shared" si="0"/>
        <v>1.9362997714819512E-2</v>
      </c>
      <c r="K19" s="259">
        <f t="shared" si="6"/>
        <v>2.341964479603156E-2</v>
      </c>
      <c r="L19" s="64">
        <f t="shared" si="7"/>
        <v>0.21293085074763146</v>
      </c>
      <c r="M19" s="1"/>
      <c r="N19" s="47">
        <f t="shared" si="1"/>
        <v>2.9023446253091589</v>
      </c>
      <c r="O19" s="163">
        <f t="shared" si="2"/>
        <v>2.0061233672044954</v>
      </c>
      <c r="P19" s="64">
        <f t="shared" si="8"/>
        <v>-0.3087921573094366</v>
      </c>
      <c r="Q19" s="3"/>
    </row>
    <row r="20" spans="1:17" ht="20.100000000000001" customHeight="1" x14ac:dyDescent="0.25">
      <c r="A20" s="13" t="s">
        <v>175</v>
      </c>
      <c r="B20" s="24">
        <v>9645.029999999997</v>
      </c>
      <c r="C20" s="160">
        <v>11153.060000000001</v>
      </c>
      <c r="D20" s="258">
        <f t="shared" si="3"/>
        <v>9.115933214225139E-3</v>
      </c>
      <c r="E20" s="259">
        <f t="shared" si="4"/>
        <v>1.0938468469261917E-2</v>
      </c>
      <c r="F20" s="64">
        <f t="shared" si="5"/>
        <v>0.15635306473904226</v>
      </c>
      <c r="G20" s="1"/>
      <c r="H20" s="24">
        <v>4611.7489999999998</v>
      </c>
      <c r="I20" s="160">
        <v>5237.5630000000001</v>
      </c>
      <c r="J20" s="258">
        <f t="shared" si="0"/>
        <v>1.6183822888920344E-2</v>
      </c>
      <c r="K20" s="259">
        <f t="shared" si="6"/>
        <v>1.8328055103587565E-2</v>
      </c>
      <c r="L20" s="64">
        <f t="shared" si="7"/>
        <v>0.13569992642704543</v>
      </c>
      <c r="M20" s="1"/>
      <c r="N20" s="47">
        <f t="shared" si="1"/>
        <v>4.7814770923470444</v>
      </c>
      <c r="O20" s="163">
        <f t="shared" si="2"/>
        <v>4.6960771304018802</v>
      </c>
      <c r="P20" s="64">
        <f t="shared" si="8"/>
        <v>-1.786058163529643E-2</v>
      </c>
      <c r="Q20" s="3"/>
    </row>
    <row r="21" spans="1:17" ht="20.100000000000001" customHeight="1" x14ac:dyDescent="0.25">
      <c r="A21" s="13" t="s">
        <v>176</v>
      </c>
      <c r="B21" s="24">
        <v>17793.150000000005</v>
      </c>
      <c r="C21" s="160">
        <v>17398.96</v>
      </c>
      <c r="D21" s="258">
        <f t="shared" si="3"/>
        <v>1.6817072323330268E-2</v>
      </c>
      <c r="E21" s="259">
        <f t="shared" si="4"/>
        <v>1.706419362560134E-2</v>
      </c>
      <c r="F21" s="64">
        <f t="shared" si="5"/>
        <v>-2.2154031186159048E-2</v>
      </c>
      <c r="G21" s="1"/>
      <c r="H21" s="24">
        <v>4054.9750000000004</v>
      </c>
      <c r="I21" s="160">
        <v>4429.5209999999997</v>
      </c>
      <c r="J21" s="258">
        <f t="shared" si="0"/>
        <v>1.4229958572983868E-2</v>
      </c>
      <c r="K21" s="259">
        <f t="shared" si="6"/>
        <v>1.550043502493398E-2</v>
      </c>
      <c r="L21" s="64">
        <f t="shared" si="7"/>
        <v>9.236703062287667E-2</v>
      </c>
      <c r="M21" s="1"/>
      <c r="N21" s="47">
        <f t="shared" si="1"/>
        <v>2.2789528554528</v>
      </c>
      <c r="O21" s="163">
        <f t="shared" si="2"/>
        <v>2.5458538901175705</v>
      </c>
      <c r="P21" s="64">
        <f t="shared" si="8"/>
        <v>0.11711564547119184</v>
      </c>
      <c r="Q21" s="3"/>
    </row>
    <row r="22" spans="1:17" ht="20.100000000000001" customHeight="1" x14ac:dyDescent="0.25">
      <c r="A22" s="13" t="s">
        <v>177</v>
      </c>
      <c r="B22" s="24">
        <v>19372.05</v>
      </c>
      <c r="C22" s="160">
        <v>17351.699999999993</v>
      </c>
      <c r="D22" s="258">
        <f t="shared" si="3"/>
        <v>1.8309358708332699E-2</v>
      </c>
      <c r="E22" s="259">
        <f t="shared" si="4"/>
        <v>1.7017842936206916E-2</v>
      </c>
      <c r="F22" s="64">
        <f t="shared" si="5"/>
        <v>-0.10429200833159144</v>
      </c>
      <c r="G22" s="1"/>
      <c r="H22" s="24">
        <v>4589.1039999999975</v>
      </c>
      <c r="I22" s="160">
        <v>3944.1459999999993</v>
      </c>
      <c r="J22" s="258">
        <f t="shared" si="0"/>
        <v>1.6104355712948791E-2</v>
      </c>
      <c r="K22" s="259">
        <f t="shared" si="6"/>
        <v>1.3801939036264473E-2</v>
      </c>
      <c r="L22" s="64">
        <f t="shared" si="7"/>
        <v>-0.14054116010445583</v>
      </c>
      <c r="M22" s="1"/>
      <c r="N22" s="47">
        <f t="shared" si="1"/>
        <v>2.368930495223788</v>
      </c>
      <c r="O22" s="163">
        <f t="shared" si="2"/>
        <v>2.2730602765146934</v>
      </c>
      <c r="P22" s="64">
        <f t="shared" si="8"/>
        <v>-4.0469831809074604E-2</v>
      </c>
      <c r="Q22" s="3"/>
    </row>
    <row r="23" spans="1:17" ht="20.100000000000001" customHeight="1" x14ac:dyDescent="0.25">
      <c r="A23" s="13" t="s">
        <v>178</v>
      </c>
      <c r="B23" s="24">
        <v>19014.979999999992</v>
      </c>
      <c r="C23" s="160">
        <v>13974.619999999995</v>
      </c>
      <c r="D23" s="258">
        <f t="shared" si="3"/>
        <v>1.7971876474186882E-2</v>
      </c>
      <c r="E23" s="259">
        <f t="shared" si="4"/>
        <v>1.3705739970906362E-2</v>
      </c>
      <c r="F23" s="64">
        <f t="shared" si="5"/>
        <v>-0.26507311603798683</v>
      </c>
      <c r="G23" s="1"/>
      <c r="H23" s="24">
        <v>4802.7799999999979</v>
      </c>
      <c r="I23" s="160">
        <v>3916.2019999999984</v>
      </c>
      <c r="J23" s="258">
        <f t="shared" si="0"/>
        <v>1.6854200194860738E-2</v>
      </c>
      <c r="K23" s="259">
        <f t="shared" si="6"/>
        <v>1.3704153258448594E-2</v>
      </c>
      <c r="L23" s="64">
        <f t="shared" si="7"/>
        <v>-0.18459683766485241</v>
      </c>
      <c r="M23" s="1"/>
      <c r="N23" s="47">
        <f t="shared" si="1"/>
        <v>2.5257875632790565</v>
      </c>
      <c r="O23" s="163">
        <f t="shared" si="2"/>
        <v>2.8023674346780094</v>
      </c>
      <c r="P23" s="64">
        <f t="shared" si="8"/>
        <v>0.10950242824059528</v>
      </c>
      <c r="Q23" s="3"/>
    </row>
    <row r="24" spans="1:17" ht="20.100000000000001" customHeight="1" x14ac:dyDescent="0.25">
      <c r="A24" s="13" t="s">
        <v>179</v>
      </c>
      <c r="B24" s="24">
        <v>7210.1699999999992</v>
      </c>
      <c r="C24" s="160">
        <v>6741.510000000002</v>
      </c>
      <c r="D24" s="258">
        <f t="shared" si="3"/>
        <v>6.8146421714820665E-3</v>
      </c>
      <c r="E24" s="259">
        <f t="shared" si="4"/>
        <v>6.6117993241508535E-3</v>
      </c>
      <c r="F24" s="64">
        <f t="shared" si="5"/>
        <v>-6.4999854372365315E-2</v>
      </c>
      <c r="G24" s="1"/>
      <c r="H24" s="24">
        <v>2285.2140000000004</v>
      </c>
      <c r="I24" s="160">
        <v>3243.3230000000008</v>
      </c>
      <c r="J24" s="258">
        <f t="shared" si="0"/>
        <v>8.0194083934926261E-3</v>
      </c>
      <c r="K24" s="259">
        <f t="shared" si="6"/>
        <v>1.1349515540478071E-2</v>
      </c>
      <c r="L24" s="64">
        <f t="shared" si="7"/>
        <v>0.41926445400737095</v>
      </c>
      <c r="M24" s="1"/>
      <c r="N24" s="47">
        <f t="shared" si="1"/>
        <v>3.16943151132359</v>
      </c>
      <c r="O24" s="163">
        <f t="shared" si="2"/>
        <v>4.8109740992744952</v>
      </c>
      <c r="P24" s="64">
        <f t="shared" si="8"/>
        <v>0.51792966091429393</v>
      </c>
      <c r="Q24" s="3"/>
    </row>
    <row r="25" spans="1:17" ht="20.100000000000001" customHeight="1" x14ac:dyDescent="0.25">
      <c r="A25" s="13" t="s">
        <v>180</v>
      </c>
      <c r="B25" s="24">
        <v>8292.0700000000015</v>
      </c>
      <c r="C25" s="160">
        <v>9473.0599999999977</v>
      </c>
      <c r="D25" s="258">
        <f t="shared" si="3"/>
        <v>7.8371924532821442E-3</v>
      </c>
      <c r="E25" s="259">
        <f t="shared" si="4"/>
        <v>9.2907926719148163E-3</v>
      </c>
      <c r="F25" s="64">
        <f t="shared" si="5"/>
        <v>0.14242402681115765</v>
      </c>
      <c r="G25" s="1"/>
      <c r="H25" s="24">
        <v>2638.9519999999993</v>
      </c>
      <c r="I25" s="160">
        <v>3198.3329999999996</v>
      </c>
      <c r="J25" s="258">
        <f t="shared" si="0"/>
        <v>9.2607667460571051E-3</v>
      </c>
      <c r="K25" s="259">
        <f t="shared" si="6"/>
        <v>1.1192079878298842E-2</v>
      </c>
      <c r="L25" s="64">
        <f t="shared" si="7"/>
        <v>0.21197088844359444</v>
      </c>
      <c r="M25" s="1"/>
      <c r="N25" s="47">
        <f t="shared" si="1"/>
        <v>3.1825008713143985</v>
      </c>
      <c r="O25" s="163">
        <f t="shared" si="2"/>
        <v>3.3762406234099651</v>
      </c>
      <c r="P25" s="64">
        <f t="shared" si="8"/>
        <v>6.0876574722052004E-2</v>
      </c>
      <c r="Q25" s="3"/>
    </row>
    <row r="26" spans="1:17" ht="20.100000000000001" customHeight="1" x14ac:dyDescent="0.25">
      <c r="A26" s="13" t="s">
        <v>181</v>
      </c>
      <c r="B26" s="24">
        <v>16413.449999999997</v>
      </c>
      <c r="C26" s="160">
        <v>10637.440000000002</v>
      </c>
      <c r="D26" s="258">
        <f t="shared" si="3"/>
        <v>1.5513058436834683E-2</v>
      </c>
      <c r="E26" s="259">
        <f t="shared" si="4"/>
        <v>1.0432769305792806E-2</v>
      </c>
      <c r="F26" s="64">
        <f t="shared" si="5"/>
        <v>-0.35190712494935528</v>
      </c>
      <c r="G26" s="1"/>
      <c r="H26" s="24">
        <v>5534.8450000000003</v>
      </c>
      <c r="I26" s="160">
        <v>2980.8120000000004</v>
      </c>
      <c r="J26" s="258">
        <f t="shared" si="0"/>
        <v>1.9423206075965177E-2</v>
      </c>
      <c r="K26" s="259">
        <f t="shared" si="6"/>
        <v>1.043089822297795E-2</v>
      </c>
      <c r="L26" s="64">
        <f t="shared" si="7"/>
        <v>-0.46144616515909653</v>
      </c>
      <c r="M26" s="1"/>
      <c r="N26" s="47">
        <f t="shared" si="1"/>
        <v>3.3721399218324004</v>
      </c>
      <c r="O26" s="163">
        <f t="shared" si="2"/>
        <v>2.8021892485410023</v>
      </c>
      <c r="P26" s="64">
        <f t="shared" si="8"/>
        <v>-0.16901750416741024</v>
      </c>
      <c r="Q26" s="3"/>
    </row>
    <row r="27" spans="1:17" ht="20.100000000000001" customHeight="1" x14ac:dyDescent="0.25">
      <c r="A27" s="13" t="s">
        <v>182</v>
      </c>
      <c r="B27" s="24">
        <v>3527.8200000000006</v>
      </c>
      <c r="C27" s="160">
        <v>3160.7800000000025</v>
      </c>
      <c r="D27" s="258">
        <f t="shared" si="3"/>
        <v>3.3342946068397653E-3</v>
      </c>
      <c r="E27" s="259">
        <f t="shared" si="4"/>
        <v>3.0999647063921208E-3</v>
      </c>
      <c r="F27" s="64">
        <f t="shared" si="5"/>
        <v>-0.10404158942349612</v>
      </c>
      <c r="G27" s="1"/>
      <c r="H27" s="24">
        <v>2207.0770000000007</v>
      </c>
      <c r="I27" s="160">
        <v>2254.0309999999995</v>
      </c>
      <c r="J27" s="258">
        <f t="shared" si="0"/>
        <v>7.7452054025944732E-3</v>
      </c>
      <c r="K27" s="259">
        <f t="shared" si="6"/>
        <v>7.8876386543120479E-3</v>
      </c>
      <c r="L27" s="64">
        <f t="shared" si="7"/>
        <v>2.1274291744238557E-2</v>
      </c>
      <c r="M27" s="1"/>
      <c r="N27" s="47">
        <f t="shared" si="1"/>
        <v>6.2562063824118024</v>
      </c>
      <c r="O27" s="163">
        <f t="shared" si="2"/>
        <v>7.1312492486031855</v>
      </c>
      <c r="P27" s="64">
        <f t="shared" si="8"/>
        <v>0.1398679667364249</v>
      </c>
      <c r="Q27" s="3"/>
    </row>
    <row r="28" spans="1:17" ht="20.100000000000001" customHeight="1" x14ac:dyDescent="0.25">
      <c r="A28" s="13" t="s">
        <v>183</v>
      </c>
      <c r="B28" s="24">
        <v>200.03000000000003</v>
      </c>
      <c r="C28" s="160">
        <v>939.05999999999983</v>
      </c>
      <c r="D28" s="258">
        <f t="shared" si="3"/>
        <v>1.8905696725064153E-4</v>
      </c>
      <c r="E28" s="259">
        <f t="shared" si="4"/>
        <v>9.209919251528363E-4</v>
      </c>
      <c r="F28" s="64">
        <f t="shared" si="5"/>
        <v>3.694595810628404</v>
      </c>
      <c r="G28" s="1"/>
      <c r="H28" s="24">
        <v>446.65300000000008</v>
      </c>
      <c r="I28" s="160">
        <v>2139.442</v>
      </c>
      <c r="J28" s="258">
        <f t="shared" si="0"/>
        <v>1.5674211768257422E-3</v>
      </c>
      <c r="K28" s="259">
        <f t="shared" si="6"/>
        <v>7.4866518773959541E-3</v>
      </c>
      <c r="L28" s="64">
        <f t="shared" si="7"/>
        <v>3.789942080317382</v>
      </c>
      <c r="M28" s="1"/>
      <c r="N28" s="47">
        <f t="shared" si="1"/>
        <v>22.329300604909264</v>
      </c>
      <c r="O28" s="163">
        <f t="shared" si="2"/>
        <v>22.782804080676424</v>
      </c>
      <c r="P28" s="64">
        <f t="shared" si="8"/>
        <v>2.0309793118529391E-2</v>
      </c>
      <c r="Q28" s="3"/>
    </row>
    <row r="29" spans="1:17" ht="20.100000000000001" customHeight="1" x14ac:dyDescent="0.25">
      <c r="A29" s="13" t="s">
        <v>184</v>
      </c>
      <c r="B29" s="24">
        <v>25227.759999999995</v>
      </c>
      <c r="C29" s="160">
        <v>25503.409999999996</v>
      </c>
      <c r="D29" s="258">
        <f t="shared" si="3"/>
        <v>2.3843842404274573E-2</v>
      </c>
      <c r="E29" s="259">
        <f t="shared" si="4"/>
        <v>2.501270917072615E-2</v>
      </c>
      <c r="F29" s="64">
        <f t="shared" si="5"/>
        <v>1.0926455618731172E-2</v>
      </c>
      <c r="G29" s="1"/>
      <c r="H29" s="24">
        <v>1695.261</v>
      </c>
      <c r="I29" s="160">
        <v>1895.4439999999997</v>
      </c>
      <c r="J29" s="258">
        <f t="shared" si="0"/>
        <v>5.9491103645263419E-3</v>
      </c>
      <c r="K29" s="259">
        <f t="shared" si="6"/>
        <v>6.6328179876336425E-3</v>
      </c>
      <c r="L29" s="64">
        <f t="shared" si="7"/>
        <v>0.11808388206889663</v>
      </c>
      <c r="M29" s="1"/>
      <c r="N29" s="47">
        <f t="shared" si="1"/>
        <v>0.6719823717999539</v>
      </c>
      <c r="O29" s="163">
        <f t="shared" si="2"/>
        <v>0.74321198616185047</v>
      </c>
      <c r="P29" s="64">
        <f t="shared" si="8"/>
        <v>0.10599923056181197</v>
      </c>
      <c r="Q29" s="3"/>
    </row>
    <row r="30" spans="1:17" ht="20.100000000000001" customHeight="1" x14ac:dyDescent="0.25">
      <c r="A30" s="13" t="s">
        <v>185</v>
      </c>
      <c r="B30" s="24">
        <v>3670.3199999999997</v>
      </c>
      <c r="C30" s="160">
        <v>5268.2299999999987</v>
      </c>
      <c r="D30" s="258">
        <f t="shared" si="3"/>
        <v>3.4689774935728365E-3</v>
      </c>
      <c r="E30" s="259">
        <f t="shared" si="4"/>
        <v>5.1668661106297007E-3</v>
      </c>
      <c r="F30" s="64">
        <f t="shared" si="5"/>
        <v>0.43535985963076762</v>
      </c>
      <c r="G30" s="1"/>
      <c r="H30" s="24">
        <v>1149.317</v>
      </c>
      <c r="I30" s="160">
        <v>1394.3869999999995</v>
      </c>
      <c r="J30" s="258">
        <f t="shared" si="0"/>
        <v>4.0332513263894596E-3</v>
      </c>
      <c r="K30" s="259">
        <f t="shared" si="6"/>
        <v>4.8794452251411857E-3</v>
      </c>
      <c r="L30" s="64">
        <f t="shared" si="7"/>
        <v>0.21323098849142533</v>
      </c>
      <c r="M30" s="1"/>
      <c r="N30" s="47">
        <f t="shared" si="1"/>
        <v>3.1313809150155847</v>
      </c>
      <c r="O30" s="163">
        <f t="shared" si="2"/>
        <v>2.6467845936870638</v>
      </c>
      <c r="P30" s="64">
        <f t="shared" si="8"/>
        <v>-0.15475483005110835</v>
      </c>
      <c r="Q30" s="3"/>
    </row>
    <row r="31" spans="1:17" ht="20.100000000000001" customHeight="1" x14ac:dyDescent="0.25">
      <c r="A31" s="13" t="s">
        <v>186</v>
      </c>
      <c r="B31" s="24">
        <v>5011.3000000000011</v>
      </c>
      <c r="C31" s="160">
        <v>4168.16</v>
      </c>
      <c r="D31" s="258">
        <f t="shared" si="3"/>
        <v>4.7363954405996106E-3</v>
      </c>
      <c r="E31" s="259">
        <f t="shared" si="4"/>
        <v>4.0879621139704031E-3</v>
      </c>
      <c r="F31" s="64">
        <f t="shared" si="5"/>
        <v>-0.1682477600622595</v>
      </c>
      <c r="G31" s="1"/>
      <c r="H31" s="24">
        <v>1661.383</v>
      </c>
      <c r="I31" s="160">
        <v>1355.5429999999994</v>
      </c>
      <c r="J31" s="258">
        <f t="shared" si="0"/>
        <v>5.8302236792729068E-3</v>
      </c>
      <c r="K31" s="259">
        <f t="shared" si="6"/>
        <v>4.7435165551769761E-3</v>
      </c>
      <c r="L31" s="64">
        <f t="shared" si="7"/>
        <v>-0.18408759449205908</v>
      </c>
      <c r="M31" s="1"/>
      <c r="N31" s="47">
        <f t="shared" si="1"/>
        <v>3.3152734819308356</v>
      </c>
      <c r="O31" s="163">
        <f t="shared" si="2"/>
        <v>3.2521376338720192</v>
      </c>
      <c r="P31" s="64">
        <f t="shared" si="8"/>
        <v>-1.9043933600930485E-2</v>
      </c>
      <c r="Q31" s="3"/>
    </row>
    <row r="32" spans="1:17" ht="20.100000000000001" customHeight="1" thickBot="1" x14ac:dyDescent="0.3">
      <c r="A32" s="13" t="s">
        <v>17</v>
      </c>
      <c r="B32" s="24">
        <f>B33-SUM(B7:B31)</f>
        <v>105015.71000000054</v>
      </c>
      <c r="C32" s="160">
        <f>C33-SUM(C7:C31)</f>
        <v>96957.729999999749</v>
      </c>
      <c r="D32" s="258">
        <f t="shared" si="3"/>
        <v>9.925487000086472E-2</v>
      </c>
      <c r="E32" s="259">
        <f t="shared" si="4"/>
        <v>9.5092205408758443E-2</v>
      </c>
      <c r="F32" s="64">
        <f t="shared" si="5"/>
        <v>-7.6731186219668984E-2</v>
      </c>
      <c r="G32" s="1"/>
      <c r="H32" s="24">
        <f>H33-SUM(H7:H31)</f>
        <v>23124.762999999977</v>
      </c>
      <c r="I32" s="160">
        <f>I33-SUM(I7:I31)</f>
        <v>22984.930999999924</v>
      </c>
      <c r="J32" s="258">
        <f t="shared" si="0"/>
        <v>8.1150788722512426E-2</v>
      </c>
      <c r="K32" s="259">
        <f t="shared" si="6"/>
        <v>8.0432270107329812E-2</v>
      </c>
      <c r="L32" s="64">
        <f t="shared" si="7"/>
        <v>-6.0468511612444733E-3</v>
      </c>
      <c r="M32" s="1"/>
      <c r="N32" s="47">
        <f t="shared" si="1"/>
        <v>2.2020289154832033</v>
      </c>
      <c r="O32" s="163">
        <f t="shared" si="2"/>
        <v>2.3706135653134601</v>
      </c>
      <c r="P32" s="64">
        <f t="shared" si="8"/>
        <v>7.655878115172858E-2</v>
      </c>
      <c r="Q32" s="3"/>
    </row>
    <row r="33" spans="1:17" ht="26.25" customHeight="1" thickBot="1" x14ac:dyDescent="0.3">
      <c r="A33" s="41" t="s">
        <v>18</v>
      </c>
      <c r="B33" s="42">
        <v>1058040.8800000004</v>
      </c>
      <c r="C33" s="168">
        <v>1019618.0599999996</v>
      </c>
      <c r="D33" s="313">
        <f>SUM(D7:D32)</f>
        <v>1.0000000000000002</v>
      </c>
      <c r="E33" s="314">
        <f>SUM(E7:E32)</f>
        <v>1.0000000000000002</v>
      </c>
      <c r="F33" s="69">
        <f t="shared" si="5"/>
        <v>-3.631506185280927E-2</v>
      </c>
      <c r="G33" s="68"/>
      <c r="H33" s="42">
        <v>284960.42199999996</v>
      </c>
      <c r="I33" s="168">
        <v>285767.52799999987</v>
      </c>
      <c r="J33" s="313">
        <f>SUM(J7:J32)</f>
        <v>0.99999999999999989</v>
      </c>
      <c r="K33" s="314">
        <f>SUM(K7:K32)</f>
        <v>1.0000000000000004</v>
      </c>
      <c r="L33" s="69">
        <f t="shared" si="7"/>
        <v>2.8323442053293721E-3</v>
      </c>
      <c r="M33" s="68"/>
      <c r="N33" s="43">
        <f t="shared" si="1"/>
        <v>2.6932836659392576</v>
      </c>
      <c r="O33" s="170">
        <f t="shared" si="2"/>
        <v>2.8026919021030281</v>
      </c>
      <c r="P33" s="69">
        <f t="shared" si="8"/>
        <v>4.0622618978983553E-2</v>
      </c>
      <c r="Q33" s="3"/>
    </row>
    <row r="35" spans="1:17" ht="15.75" thickBot="1" x14ac:dyDescent="0.3">
      <c r="L35" s="15"/>
    </row>
    <row r="36" spans="1:17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0"/>
      <c r="L36" s="148" t="s">
        <v>0</v>
      </c>
      <c r="N36" s="462" t="s">
        <v>22</v>
      </c>
      <c r="O36" s="450"/>
      <c r="P36" s="148" t="s">
        <v>0</v>
      </c>
    </row>
    <row r="37" spans="1:17" x14ac:dyDescent="0.25">
      <c r="A37" s="468"/>
      <c r="B37" s="457" t="str">
        <f>B5</f>
        <v>jan-abril</v>
      </c>
      <c r="C37" s="459"/>
      <c r="D37" s="457" t="str">
        <f>B37</f>
        <v>jan-abril</v>
      </c>
      <c r="E37" s="459"/>
      <c r="F37" s="149" t="str">
        <f>F5</f>
        <v>2022 / 2021</v>
      </c>
      <c r="H37" s="460" t="str">
        <f>B37</f>
        <v>jan-abril</v>
      </c>
      <c r="I37" s="459"/>
      <c r="J37" s="457" t="str">
        <f>H37</f>
        <v>jan-abril</v>
      </c>
      <c r="K37" s="459"/>
      <c r="L37" s="149" t="str">
        <f>F37</f>
        <v>2022 / 2021</v>
      </c>
      <c r="N37" s="460" t="str">
        <f>B37</f>
        <v>jan-abril</v>
      </c>
      <c r="O37" s="458"/>
      <c r="P37" s="149" t="str">
        <f>L37</f>
        <v>2022 / 2021</v>
      </c>
    </row>
    <row r="38" spans="1:17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B38</f>
        <v>2021</v>
      </c>
      <c r="E38" s="152">
        <f>C38</f>
        <v>2022</v>
      </c>
      <c r="F38" s="149" t="str">
        <f>F6</f>
        <v>HL</v>
      </c>
      <c r="H38" s="30">
        <f>B38</f>
        <v>2021</v>
      </c>
      <c r="I38" s="152">
        <f>C38</f>
        <v>2022</v>
      </c>
      <c r="J38" s="117">
        <f>B38</f>
        <v>2021</v>
      </c>
      <c r="K38" s="152">
        <f>C38</f>
        <v>2022</v>
      </c>
      <c r="L38" s="322">
        <f>L6</f>
        <v>1000</v>
      </c>
      <c r="N38" s="30">
        <f>B38</f>
        <v>2021</v>
      </c>
      <c r="O38" s="152">
        <f>C38</f>
        <v>2022</v>
      </c>
      <c r="P38" s="150"/>
    </row>
    <row r="39" spans="1:17" ht="20.100000000000001" customHeight="1" x14ac:dyDescent="0.25">
      <c r="A39" s="44" t="s">
        <v>162</v>
      </c>
      <c r="B39" s="24">
        <v>138035.45999999996</v>
      </c>
      <c r="C39" s="167">
        <v>132376.75999999998</v>
      </c>
      <c r="D39" s="309">
        <f>B39/$B$62</f>
        <v>0.27692894556778935</v>
      </c>
      <c r="E39" s="308">
        <f>C39/$C$62</f>
        <v>0.2777989474608013</v>
      </c>
      <c r="F39" s="64">
        <f>(C39-B39)/B39</f>
        <v>-4.0994538649706272E-2</v>
      </c>
      <c r="H39" s="45">
        <v>36581.370000000003</v>
      </c>
      <c r="I39" s="167">
        <v>36078.156999999999</v>
      </c>
      <c r="J39" s="312">
        <f>H39/$H$62</f>
        <v>0.26813073465304416</v>
      </c>
      <c r="K39" s="308">
        <f>I39/$I$62</f>
        <v>0.27029537819015881</v>
      </c>
      <c r="L39" s="64">
        <f>(I39-H39)/H39</f>
        <v>-1.3755991096014265E-2</v>
      </c>
      <c r="N39" s="47">
        <f t="shared" ref="N39:N62" si="9">(H39/B39)*10</f>
        <v>2.6501429415311115</v>
      </c>
      <c r="O39" s="169">
        <f t="shared" ref="O39:O62" si="10">(I39/C39)*10</f>
        <v>2.7254147178099846</v>
      </c>
      <c r="P39" s="64">
        <f>(O39-N39)/N39</f>
        <v>2.8402911820063947E-2</v>
      </c>
    </row>
    <row r="40" spans="1:17" ht="20.100000000000001" customHeight="1" x14ac:dyDescent="0.25">
      <c r="A40" s="44" t="s">
        <v>167</v>
      </c>
      <c r="B40" s="24">
        <v>81507.44</v>
      </c>
      <c r="C40" s="160">
        <v>68174.01999999999</v>
      </c>
      <c r="D40" s="309">
        <f t="shared" ref="D40:D61" si="11">B40/$B$62</f>
        <v>0.1635215285632392</v>
      </c>
      <c r="E40" s="259">
        <f t="shared" ref="E40:E61" si="12">C40/$C$62</f>
        <v>0.14306643401886868</v>
      </c>
      <c r="F40" s="64">
        <f t="shared" ref="F40:F62" si="13">(C40-B40)/B40</f>
        <v>-0.16358531196661327</v>
      </c>
      <c r="H40" s="24">
        <v>19311.123</v>
      </c>
      <c r="I40" s="160">
        <v>17562.088</v>
      </c>
      <c r="J40" s="309">
        <f t="shared" ref="J40:J62" si="14">H40/$H$62</f>
        <v>0.14154487918208908</v>
      </c>
      <c r="K40" s="259">
        <f t="shared" ref="K40:K62" si="15">I40/$I$62</f>
        <v>0.13157410501231673</v>
      </c>
      <c r="L40" s="64">
        <f t="shared" ref="L40:L62" si="16">(I40-H40)/H40</f>
        <v>-9.0571376920958971E-2</v>
      </c>
      <c r="N40" s="47">
        <f t="shared" si="9"/>
        <v>2.3692466601821867</v>
      </c>
      <c r="O40" s="163">
        <f t="shared" si="10"/>
        <v>2.5760675400981197</v>
      </c>
      <c r="P40" s="64">
        <f t="shared" ref="P40:P62" si="17">(O40-N40)/N40</f>
        <v>8.7293941737594014E-2</v>
      </c>
    </row>
    <row r="41" spans="1:17" ht="20.100000000000001" customHeight="1" x14ac:dyDescent="0.25">
      <c r="A41" s="44" t="s">
        <v>168</v>
      </c>
      <c r="B41" s="24">
        <v>44647.509999999995</v>
      </c>
      <c r="C41" s="160">
        <v>40618.870000000003</v>
      </c>
      <c r="D41" s="309">
        <f t="shared" si="11"/>
        <v>8.9572547999820715E-2</v>
      </c>
      <c r="E41" s="259">
        <f t="shared" si="12"/>
        <v>8.5240636899159034E-2</v>
      </c>
      <c r="F41" s="64">
        <f t="shared" si="13"/>
        <v>-9.0232131646311123E-2</v>
      </c>
      <c r="H41" s="24">
        <v>15876.448</v>
      </c>
      <c r="I41" s="160">
        <v>15225.179000000006</v>
      </c>
      <c r="J41" s="309">
        <f t="shared" si="14"/>
        <v>0.11636971676896884</v>
      </c>
      <c r="K41" s="259">
        <f t="shared" si="15"/>
        <v>0.11406612360542323</v>
      </c>
      <c r="L41" s="64">
        <f t="shared" si="16"/>
        <v>-4.1021077258590506E-2</v>
      </c>
      <c r="N41" s="47">
        <f t="shared" si="9"/>
        <v>3.5559537362777904</v>
      </c>
      <c r="O41" s="163">
        <f t="shared" si="10"/>
        <v>3.748301959163316</v>
      </c>
      <c r="P41" s="64">
        <f t="shared" si="17"/>
        <v>5.4091880027344469E-2</v>
      </c>
    </row>
    <row r="42" spans="1:17" ht="20.100000000000001" customHeight="1" x14ac:dyDescent="0.25">
      <c r="A42" s="44" t="s">
        <v>169</v>
      </c>
      <c r="B42" s="24">
        <v>44336.460000000021</v>
      </c>
      <c r="C42" s="160">
        <v>43174.98</v>
      </c>
      <c r="D42" s="309">
        <f t="shared" si="11"/>
        <v>8.894851451944652E-2</v>
      </c>
      <c r="E42" s="259">
        <f t="shared" si="12"/>
        <v>9.0604755703653339E-2</v>
      </c>
      <c r="F42" s="64">
        <f t="shared" si="13"/>
        <v>-2.6196949418154206E-2</v>
      </c>
      <c r="H42" s="24">
        <v>15401.630000000005</v>
      </c>
      <c r="I42" s="160">
        <v>15134.647999999997</v>
      </c>
      <c r="J42" s="309">
        <f t="shared" si="14"/>
        <v>0.1128894398092353</v>
      </c>
      <c r="K42" s="259">
        <f t="shared" si="15"/>
        <v>0.11338787080878134</v>
      </c>
      <c r="L42" s="64">
        <f t="shared" si="16"/>
        <v>-1.7334658734173405E-2</v>
      </c>
      <c r="N42" s="47">
        <f t="shared" si="9"/>
        <v>3.4738068848978916</v>
      </c>
      <c r="O42" s="163">
        <f t="shared" si="10"/>
        <v>3.5054209637155589</v>
      </c>
      <c r="P42" s="64">
        <f t="shared" si="17"/>
        <v>9.1007012954885582E-3</v>
      </c>
    </row>
    <row r="43" spans="1:17" ht="20.100000000000001" customHeight="1" x14ac:dyDescent="0.25">
      <c r="A43" s="44" t="s">
        <v>172</v>
      </c>
      <c r="B43" s="24">
        <v>43946.419999999991</v>
      </c>
      <c r="C43" s="160">
        <v>44833.62</v>
      </c>
      <c r="D43" s="309">
        <f t="shared" si="11"/>
        <v>8.8166010038863998E-2</v>
      </c>
      <c r="E43" s="259">
        <f t="shared" si="12"/>
        <v>9.4085490888714388E-2</v>
      </c>
      <c r="F43" s="64">
        <f t="shared" si="13"/>
        <v>2.0188220109852221E-2</v>
      </c>
      <c r="H43" s="24">
        <v>9912.9140000000007</v>
      </c>
      <c r="I43" s="160">
        <v>10305.743000000002</v>
      </c>
      <c r="J43" s="309">
        <f t="shared" si="14"/>
        <v>7.2658758088405301E-2</v>
      </c>
      <c r="K43" s="259">
        <f t="shared" si="15"/>
        <v>7.7210005536468576E-2</v>
      </c>
      <c r="L43" s="64">
        <f t="shared" si="16"/>
        <v>3.9628004439461649E-2</v>
      </c>
      <c r="N43" s="47">
        <f t="shared" si="9"/>
        <v>2.255681805252852</v>
      </c>
      <c r="O43" s="163">
        <f t="shared" si="10"/>
        <v>2.2986640382819861</v>
      </c>
      <c r="P43" s="64">
        <f t="shared" si="17"/>
        <v>1.9055095860169846E-2</v>
      </c>
    </row>
    <row r="44" spans="1:17" ht="20.100000000000001" customHeight="1" x14ac:dyDescent="0.25">
      <c r="A44" s="44" t="s">
        <v>173</v>
      </c>
      <c r="B44" s="24">
        <v>47943.679999999986</v>
      </c>
      <c r="C44" s="160">
        <v>37068.830000000009</v>
      </c>
      <c r="D44" s="309">
        <f t="shared" si="11"/>
        <v>9.6185376924447605E-2</v>
      </c>
      <c r="E44" s="259">
        <f t="shared" si="12"/>
        <v>7.7790708562465033E-2</v>
      </c>
      <c r="F44" s="64">
        <f t="shared" si="13"/>
        <v>-0.22682551693987571</v>
      </c>
      <c r="H44" s="24">
        <v>10700.212</v>
      </c>
      <c r="I44" s="160">
        <v>8869.893</v>
      </c>
      <c r="J44" s="309">
        <f t="shared" si="14"/>
        <v>7.8429421984559863E-2</v>
      </c>
      <c r="K44" s="259">
        <f t="shared" si="15"/>
        <v>6.6452703860156781E-2</v>
      </c>
      <c r="L44" s="64">
        <f t="shared" si="16"/>
        <v>-0.17105446135085917</v>
      </c>
      <c r="N44" s="47">
        <f t="shared" si="9"/>
        <v>2.2318295132956005</v>
      </c>
      <c r="O44" s="163">
        <f t="shared" si="10"/>
        <v>2.3928170918801586</v>
      </c>
      <c r="P44" s="64">
        <f t="shared" si="17"/>
        <v>7.213256103367767E-2</v>
      </c>
    </row>
    <row r="45" spans="1:17" ht="20.100000000000001" customHeight="1" x14ac:dyDescent="0.25">
      <c r="A45" s="44" t="s">
        <v>174</v>
      </c>
      <c r="B45" s="24">
        <v>19011.140000000021</v>
      </c>
      <c r="C45" s="160">
        <v>33360.729999999989</v>
      </c>
      <c r="D45" s="309">
        <f t="shared" si="11"/>
        <v>3.8140452853503225E-2</v>
      </c>
      <c r="E45" s="259">
        <f t="shared" si="12"/>
        <v>7.0009083773647091E-2</v>
      </c>
      <c r="F45" s="64">
        <f t="shared" si="13"/>
        <v>0.75479902835915946</v>
      </c>
      <c r="H45" s="24">
        <v>5517.6880000000028</v>
      </c>
      <c r="I45" s="160">
        <v>6692.5740000000005</v>
      </c>
      <c r="J45" s="309">
        <f t="shared" si="14"/>
        <v>4.0443038000662269E-2</v>
      </c>
      <c r="K45" s="259">
        <f t="shared" si="15"/>
        <v>5.0140361116440178E-2</v>
      </c>
      <c r="L45" s="64">
        <f t="shared" si="16"/>
        <v>0.21293085074763146</v>
      </c>
      <c r="N45" s="47">
        <f t="shared" si="9"/>
        <v>2.9023446253091589</v>
      </c>
      <c r="O45" s="163">
        <f t="shared" si="10"/>
        <v>2.0061233672044954</v>
      </c>
      <c r="P45" s="64">
        <f t="shared" si="17"/>
        <v>-0.3087921573094366</v>
      </c>
    </row>
    <row r="46" spans="1:17" ht="20.100000000000001" customHeight="1" x14ac:dyDescent="0.25">
      <c r="A46" s="44" t="s">
        <v>175</v>
      </c>
      <c r="B46" s="24">
        <v>9645.029999999997</v>
      </c>
      <c r="C46" s="160">
        <v>11153.060000000001</v>
      </c>
      <c r="D46" s="309">
        <f t="shared" si="11"/>
        <v>1.9350013307230584E-2</v>
      </c>
      <c r="E46" s="259">
        <f t="shared" si="12"/>
        <v>2.3405228598790039E-2</v>
      </c>
      <c r="F46" s="64">
        <f t="shared" si="13"/>
        <v>0.15635306473904226</v>
      </c>
      <c r="H46" s="24">
        <v>4611.7489999999998</v>
      </c>
      <c r="I46" s="160">
        <v>5237.5630000000001</v>
      </c>
      <c r="J46" s="309">
        <f t="shared" si="14"/>
        <v>3.3802770300987682E-2</v>
      </c>
      <c r="K46" s="259">
        <f t="shared" si="15"/>
        <v>3.9239506382761809E-2</v>
      </c>
      <c r="L46" s="64">
        <f t="shared" si="16"/>
        <v>0.13569992642704543</v>
      </c>
      <c r="N46" s="47">
        <f t="shared" si="9"/>
        <v>4.7814770923470444</v>
      </c>
      <c r="O46" s="163">
        <f t="shared" si="10"/>
        <v>4.6960771304018802</v>
      </c>
      <c r="P46" s="64">
        <f t="shared" si="17"/>
        <v>-1.786058163529643E-2</v>
      </c>
    </row>
    <row r="47" spans="1:17" ht="20.100000000000001" customHeight="1" x14ac:dyDescent="0.25">
      <c r="A47" s="44" t="s">
        <v>176</v>
      </c>
      <c r="B47" s="24">
        <v>17793.150000000005</v>
      </c>
      <c r="C47" s="160">
        <v>17398.96</v>
      </c>
      <c r="D47" s="309">
        <f t="shared" si="11"/>
        <v>3.5696901852824731E-2</v>
      </c>
      <c r="E47" s="259">
        <f t="shared" si="12"/>
        <v>3.6512547783406873E-2</v>
      </c>
      <c r="F47" s="64">
        <f t="shared" si="13"/>
        <v>-2.2154031186159048E-2</v>
      </c>
      <c r="H47" s="24">
        <v>4054.9750000000004</v>
      </c>
      <c r="I47" s="160">
        <v>4429.5209999999997</v>
      </c>
      <c r="J47" s="309">
        <f t="shared" si="14"/>
        <v>2.972177984995444E-2</v>
      </c>
      <c r="K47" s="259">
        <f t="shared" si="15"/>
        <v>3.3185704411016627E-2</v>
      </c>
      <c r="L47" s="64">
        <f t="shared" si="16"/>
        <v>9.236703062287667E-2</v>
      </c>
      <c r="N47" s="47">
        <f t="shared" si="9"/>
        <v>2.2789528554528</v>
      </c>
      <c r="O47" s="163">
        <f t="shared" si="10"/>
        <v>2.5458538901175705</v>
      </c>
      <c r="P47" s="64">
        <f t="shared" si="17"/>
        <v>0.11711564547119184</v>
      </c>
    </row>
    <row r="48" spans="1:17" ht="20.100000000000001" customHeight="1" x14ac:dyDescent="0.25">
      <c r="A48" s="44" t="s">
        <v>177</v>
      </c>
      <c r="B48" s="24">
        <v>19372.05</v>
      </c>
      <c r="C48" s="160">
        <v>17351.699999999993</v>
      </c>
      <c r="D48" s="309">
        <f t="shared" si="11"/>
        <v>3.886451626260741E-2</v>
      </c>
      <c r="E48" s="259">
        <f t="shared" si="12"/>
        <v>3.6413370418308957E-2</v>
      </c>
      <c r="F48" s="64">
        <f t="shared" si="13"/>
        <v>-0.10429200833159144</v>
      </c>
      <c r="H48" s="24">
        <v>4589.1039999999975</v>
      </c>
      <c r="I48" s="160">
        <v>3944.1459999999993</v>
      </c>
      <c r="J48" s="309">
        <f t="shared" si="14"/>
        <v>3.3636789079228659E-2</v>
      </c>
      <c r="K48" s="259">
        <f t="shared" si="15"/>
        <v>2.9549304159500217E-2</v>
      </c>
      <c r="L48" s="64">
        <f t="shared" si="16"/>
        <v>-0.14054116010445583</v>
      </c>
      <c r="N48" s="47">
        <f t="shared" si="9"/>
        <v>2.368930495223788</v>
      </c>
      <c r="O48" s="163">
        <f t="shared" si="10"/>
        <v>2.2730602765146934</v>
      </c>
      <c r="P48" s="64">
        <f t="shared" si="17"/>
        <v>-4.0469831809074604E-2</v>
      </c>
    </row>
    <row r="49" spans="1:16" ht="20.100000000000001" customHeight="1" x14ac:dyDescent="0.25">
      <c r="A49" s="44" t="s">
        <v>180</v>
      </c>
      <c r="B49" s="24">
        <v>8292.0700000000015</v>
      </c>
      <c r="C49" s="160">
        <v>9473.0599999999977</v>
      </c>
      <c r="D49" s="309">
        <f t="shared" si="11"/>
        <v>1.6635683335820377E-2</v>
      </c>
      <c r="E49" s="259">
        <f t="shared" si="12"/>
        <v>1.9879668434497247E-2</v>
      </c>
      <c r="F49" s="64">
        <f t="shared" si="13"/>
        <v>0.14242402681115765</v>
      </c>
      <c r="H49" s="24">
        <v>2638.9519999999993</v>
      </c>
      <c r="I49" s="160">
        <v>3198.3329999999996</v>
      </c>
      <c r="J49" s="309">
        <f t="shared" si="14"/>
        <v>1.9342745732981569E-2</v>
      </c>
      <c r="K49" s="259">
        <f t="shared" si="15"/>
        <v>2.3961718105862923E-2</v>
      </c>
      <c r="L49" s="64">
        <f t="shared" si="16"/>
        <v>0.21197088844359444</v>
      </c>
      <c r="N49" s="47">
        <f t="shared" si="9"/>
        <v>3.1825008713143985</v>
      </c>
      <c r="O49" s="163">
        <f t="shared" si="10"/>
        <v>3.3762406234099651</v>
      </c>
      <c r="P49" s="64">
        <f t="shared" si="17"/>
        <v>6.0876574722052004E-2</v>
      </c>
    </row>
    <row r="50" spans="1:16" ht="20.100000000000001" customHeight="1" x14ac:dyDescent="0.25">
      <c r="A50" s="44" t="s">
        <v>186</v>
      </c>
      <c r="B50" s="24">
        <v>5011.3000000000011</v>
      </c>
      <c r="C50" s="160">
        <v>4168.16</v>
      </c>
      <c r="D50" s="309">
        <f t="shared" si="11"/>
        <v>1.005375013727533E-2</v>
      </c>
      <c r="E50" s="259">
        <f t="shared" si="12"/>
        <v>8.7470826514277396E-3</v>
      </c>
      <c r="F50" s="64">
        <f t="shared" si="13"/>
        <v>-0.1682477600622595</v>
      </c>
      <c r="H50" s="24">
        <v>1661.383</v>
      </c>
      <c r="I50" s="160">
        <v>1355.5429999999994</v>
      </c>
      <c r="J50" s="309">
        <f t="shared" si="14"/>
        <v>1.2177451099564572E-2</v>
      </c>
      <c r="K50" s="259">
        <f t="shared" si="15"/>
        <v>1.0155646471576203E-2</v>
      </c>
      <c r="L50" s="64">
        <f t="shared" si="16"/>
        <v>-0.18408759449205908</v>
      </c>
      <c r="N50" s="47">
        <f t="shared" si="9"/>
        <v>3.3152734819308356</v>
      </c>
      <c r="O50" s="163">
        <f t="shared" si="10"/>
        <v>3.2521376338720192</v>
      </c>
      <c r="P50" s="64">
        <f t="shared" si="17"/>
        <v>-1.9043933600930485E-2</v>
      </c>
    </row>
    <row r="51" spans="1:16" ht="20.100000000000001" customHeight="1" x14ac:dyDescent="0.25">
      <c r="A51" s="44" t="s">
        <v>187</v>
      </c>
      <c r="B51" s="24">
        <v>1710.8599999999994</v>
      </c>
      <c r="C51" s="160">
        <v>2540.4500000000003</v>
      </c>
      <c r="D51" s="309">
        <f t="shared" si="11"/>
        <v>3.4323546704166309E-3</v>
      </c>
      <c r="E51" s="259">
        <f t="shared" si="12"/>
        <v>5.3312555472485711E-3</v>
      </c>
      <c r="F51" s="64">
        <f t="shared" si="13"/>
        <v>0.48489648480881026</v>
      </c>
      <c r="H51" s="24">
        <v>503.50800000000004</v>
      </c>
      <c r="I51" s="160">
        <v>893.16200000000003</v>
      </c>
      <c r="J51" s="309">
        <f t="shared" si="14"/>
        <v>3.6905662621078699E-3</v>
      </c>
      <c r="K51" s="259">
        <f t="shared" si="15"/>
        <v>6.6915158824514959E-3</v>
      </c>
      <c r="L51" s="64">
        <f t="shared" si="16"/>
        <v>0.77387846866385435</v>
      </c>
      <c r="N51" s="47">
        <f t="shared" si="9"/>
        <v>2.9430111172159039</v>
      </c>
      <c r="O51" s="163">
        <f t="shared" si="10"/>
        <v>3.5157629553819203</v>
      </c>
      <c r="P51" s="64">
        <f t="shared" si="17"/>
        <v>0.19461422854149499</v>
      </c>
    </row>
    <row r="52" spans="1:16" ht="20.100000000000001" customHeight="1" x14ac:dyDescent="0.25">
      <c r="A52" s="44" t="s">
        <v>188</v>
      </c>
      <c r="B52" s="24">
        <v>1306.0799999999997</v>
      </c>
      <c r="C52" s="160">
        <v>1615.8100000000002</v>
      </c>
      <c r="D52" s="309">
        <f t="shared" si="11"/>
        <v>2.6202785662986765E-3</v>
      </c>
      <c r="E52" s="259">
        <f t="shared" si="12"/>
        <v>3.3908543863487624E-3</v>
      </c>
      <c r="F52" s="64">
        <f t="shared" si="13"/>
        <v>0.23714473845400016</v>
      </c>
      <c r="H52" s="24">
        <v>669.54899999999986</v>
      </c>
      <c r="I52" s="160">
        <v>784.5619999999999</v>
      </c>
      <c r="J52" s="309">
        <f t="shared" si="14"/>
        <v>4.9075981915442483E-3</v>
      </c>
      <c r="K52" s="259">
        <f t="shared" si="15"/>
        <v>5.8778912266396355E-3</v>
      </c>
      <c r="L52" s="64">
        <f t="shared" si="16"/>
        <v>0.17177682290616528</v>
      </c>
      <c r="N52" s="47">
        <f t="shared" ref="N52" si="18">(H52/B52)*10</f>
        <v>5.1264011392870268</v>
      </c>
      <c r="O52" s="163">
        <f t="shared" ref="O52" si="19">(I52/C52)*10</f>
        <v>4.8555337570630197</v>
      </c>
      <c r="P52" s="64">
        <f t="shared" ref="P52" si="20">(O52-N52)/N52</f>
        <v>-5.2837726674990357E-2</v>
      </c>
    </row>
    <row r="53" spans="1:16" ht="20.100000000000001" customHeight="1" x14ac:dyDescent="0.25">
      <c r="A53" s="44" t="s">
        <v>189</v>
      </c>
      <c r="B53" s="24">
        <v>4225.7999999999984</v>
      </c>
      <c r="C53" s="160">
        <v>4597.9100000000017</v>
      </c>
      <c r="D53" s="309">
        <f t="shared" si="11"/>
        <v>8.4778674855023779E-3</v>
      </c>
      <c r="E53" s="259">
        <f t="shared" si="12"/>
        <v>9.6489335327401386E-3</v>
      </c>
      <c r="F53" s="64">
        <f t="shared" si="13"/>
        <v>8.8056699323205895E-2</v>
      </c>
      <c r="H53" s="24">
        <v>772.01800000000003</v>
      </c>
      <c r="I53" s="160">
        <v>770.41700000000037</v>
      </c>
      <c r="J53" s="309">
        <f t="shared" si="14"/>
        <v>5.6586659686439804E-3</v>
      </c>
      <c r="K53" s="259">
        <f t="shared" si="15"/>
        <v>5.7719177390111055E-3</v>
      </c>
      <c r="L53" s="64">
        <f t="shared" si="16"/>
        <v>-2.0737858443710612E-3</v>
      </c>
      <c r="N53" s="47">
        <f t="shared" si="9"/>
        <v>1.8269156136116247</v>
      </c>
      <c r="O53" s="163">
        <f t="shared" si="10"/>
        <v>1.6755808617393555</v>
      </c>
      <c r="P53" s="64">
        <f t="shared" si="17"/>
        <v>-8.2836202583597127E-2</v>
      </c>
    </row>
    <row r="54" spans="1:16" ht="20.100000000000001" customHeight="1" x14ac:dyDescent="0.25">
      <c r="A54" s="44" t="s">
        <v>190</v>
      </c>
      <c r="B54" s="24">
        <v>1433.6900000000003</v>
      </c>
      <c r="C54" s="160">
        <v>1901.0899999999997</v>
      </c>
      <c r="D54" s="309">
        <f t="shared" si="11"/>
        <v>2.8762917874224788E-3</v>
      </c>
      <c r="E54" s="259">
        <f t="shared" si="12"/>
        <v>3.9895280790091456E-3</v>
      </c>
      <c r="F54" s="64">
        <f t="shared" si="13"/>
        <v>0.32601189936457625</v>
      </c>
      <c r="H54" s="24">
        <v>560.61900000000014</v>
      </c>
      <c r="I54" s="160">
        <v>708.44400000000019</v>
      </c>
      <c r="J54" s="309">
        <f t="shared" si="14"/>
        <v>4.1091731755933418E-3</v>
      </c>
      <c r="K54" s="259">
        <f t="shared" si="15"/>
        <v>5.3076197574767727E-3</v>
      </c>
      <c r="L54" s="64">
        <f t="shared" si="16"/>
        <v>0.26368175177794545</v>
      </c>
      <c r="N54" s="47">
        <f t="shared" ref="N54" si="21">(H54/B54)*10</f>
        <v>3.9103223151448363</v>
      </c>
      <c r="O54" s="163">
        <f t="shared" ref="O54" si="22">(I54/C54)*10</f>
        <v>3.7265147888842733</v>
      </c>
      <c r="P54" s="64">
        <f t="shared" ref="P54" si="23">(O54-N54)/N54</f>
        <v>-4.7005722660934876E-2</v>
      </c>
    </row>
    <row r="55" spans="1:16" ht="20.100000000000001" customHeight="1" x14ac:dyDescent="0.25">
      <c r="A55" s="44" t="s">
        <v>191</v>
      </c>
      <c r="B55" s="24">
        <v>1468.41</v>
      </c>
      <c r="C55" s="160">
        <v>2189.34</v>
      </c>
      <c r="D55" s="309">
        <f t="shared" si="11"/>
        <v>2.9459476062252241E-3</v>
      </c>
      <c r="E55" s="259">
        <f t="shared" si="12"/>
        <v>4.5944344583885481E-3</v>
      </c>
      <c r="F55" s="64">
        <f t="shared" si="13"/>
        <v>0.49095960937340388</v>
      </c>
      <c r="H55" s="24">
        <v>432.42899999999986</v>
      </c>
      <c r="I55" s="160">
        <v>647.45500000000004</v>
      </c>
      <c r="J55" s="309">
        <f t="shared" si="14"/>
        <v>3.1695779970865277E-3</v>
      </c>
      <c r="K55" s="259">
        <f t="shared" si="15"/>
        <v>4.8506938446470334E-3</v>
      </c>
      <c r="L55" s="64">
        <f t="shared" si="16"/>
        <v>0.49725157193435282</v>
      </c>
      <c r="N55" s="47">
        <f t="shared" ref="N55" si="24">(H55/B55)*10</f>
        <v>2.9448791550043913</v>
      </c>
      <c r="O55" s="163">
        <f t="shared" ref="O55" si="25">(I55/C55)*10</f>
        <v>2.9573067682497922</v>
      </c>
      <c r="P55" s="64">
        <f t="shared" ref="P55" si="26">(O55-N55)/N55</f>
        <v>4.2200757964149255E-3</v>
      </c>
    </row>
    <row r="56" spans="1:16" ht="20.100000000000001" customHeight="1" x14ac:dyDescent="0.25">
      <c r="A56" s="44" t="s">
        <v>192</v>
      </c>
      <c r="B56" s="24">
        <v>3680.24</v>
      </c>
      <c r="C56" s="160">
        <v>1272.2599999999998</v>
      </c>
      <c r="D56" s="309">
        <f t="shared" si="11"/>
        <v>7.3833562958126936E-3</v>
      </c>
      <c r="E56" s="259">
        <f t="shared" si="12"/>
        <v>2.6698983182280563E-3</v>
      </c>
      <c r="F56" s="64">
        <f t="shared" si="13"/>
        <v>-0.65429971958350541</v>
      </c>
      <c r="H56" s="24">
        <v>1084.0260000000001</v>
      </c>
      <c r="I56" s="160">
        <v>421.6640000000001</v>
      </c>
      <c r="J56" s="309">
        <f t="shared" si="14"/>
        <v>7.9455932832204167E-3</v>
      </c>
      <c r="K56" s="259">
        <f t="shared" si="15"/>
        <v>3.1590812787131877E-3</v>
      </c>
      <c r="L56" s="64">
        <f t="shared" si="16"/>
        <v>-0.61102039987970758</v>
      </c>
      <c r="N56" s="47">
        <f t="shared" ref="N56" si="27">(H56/B56)*10</f>
        <v>2.9455307262569836</v>
      </c>
      <c r="O56" s="163">
        <f t="shared" ref="O56" si="28">(I56/C56)*10</f>
        <v>3.3142911040196199</v>
      </c>
      <c r="P56" s="64">
        <f t="shared" ref="P56" si="29">(O56-N56)/N56</f>
        <v>0.12519318657090922</v>
      </c>
    </row>
    <row r="57" spans="1:16" ht="20.100000000000001" customHeight="1" x14ac:dyDescent="0.25">
      <c r="A57" s="44" t="s">
        <v>193</v>
      </c>
      <c r="B57" s="24">
        <v>2162.5099999999998</v>
      </c>
      <c r="C57" s="160">
        <v>1221.4899999999996</v>
      </c>
      <c r="D57" s="309">
        <f t="shared" si="11"/>
        <v>4.3384621174863344E-3</v>
      </c>
      <c r="E57" s="259">
        <f t="shared" si="12"/>
        <v>2.5633550506440413E-3</v>
      </c>
      <c r="F57" s="64">
        <f t="shared" si="13"/>
        <v>-0.43515174496302922</v>
      </c>
      <c r="H57" s="24">
        <v>622.07600000000002</v>
      </c>
      <c r="I57" s="160">
        <v>409.96000000000004</v>
      </c>
      <c r="J57" s="309">
        <f t="shared" si="14"/>
        <v>4.5596349969951131E-3</v>
      </c>
      <c r="K57" s="259">
        <f t="shared" si="15"/>
        <v>3.0713956159910696E-3</v>
      </c>
      <c r="L57" s="64">
        <f t="shared" ref="L57:L58" si="30">(I57-H57)/H57</f>
        <v>-0.34098084478423857</v>
      </c>
      <c r="N57" s="47">
        <f t="shared" ref="N57:N58" si="31">(H57/B57)*10</f>
        <v>2.8766387207458006</v>
      </c>
      <c r="O57" s="163">
        <f t="shared" ref="O57:O58" si="32">(I57/C57)*10</f>
        <v>3.3562288680218439</v>
      </c>
      <c r="P57" s="64">
        <f t="shared" ref="P57:P58" si="33">(O57-N57)/N57</f>
        <v>0.16671893617273714</v>
      </c>
    </row>
    <row r="58" spans="1:16" ht="20.100000000000001" customHeight="1" x14ac:dyDescent="0.25">
      <c r="A58" s="44" t="s">
        <v>194</v>
      </c>
      <c r="B58" s="24">
        <v>1025.3400000000001</v>
      </c>
      <c r="C58" s="160">
        <v>731.91000000000008</v>
      </c>
      <c r="D58" s="309">
        <f t="shared" si="11"/>
        <v>2.0570534922582737E-3</v>
      </c>
      <c r="E58" s="259">
        <f t="shared" si="12"/>
        <v>1.5359480594330538E-3</v>
      </c>
      <c r="F58" s="64">
        <f t="shared" si="13"/>
        <v>-0.28617824331441283</v>
      </c>
      <c r="H58" s="24">
        <v>265.75700000000001</v>
      </c>
      <c r="I58" s="160">
        <v>182.26100000000002</v>
      </c>
      <c r="J58" s="309">
        <f t="shared" si="14"/>
        <v>1.9479210223452281E-3</v>
      </c>
      <c r="K58" s="259">
        <f t="shared" si="15"/>
        <v>1.3654884290324625E-3</v>
      </c>
      <c r="L58" s="64">
        <f t="shared" si="30"/>
        <v>-0.31418175250322655</v>
      </c>
      <c r="N58" s="47">
        <f t="shared" si="31"/>
        <v>2.5918914701464879</v>
      </c>
      <c r="O58" s="163">
        <f t="shared" si="32"/>
        <v>2.4902105450123648</v>
      </c>
      <c r="P58" s="64">
        <f t="shared" si="33"/>
        <v>-3.9230394599962283E-2</v>
      </c>
    </row>
    <row r="59" spans="1:16" ht="20.100000000000001" customHeight="1" x14ac:dyDescent="0.25">
      <c r="A59" s="44" t="s">
        <v>195</v>
      </c>
      <c r="B59" s="24">
        <v>300.38999999999987</v>
      </c>
      <c r="C59" s="160">
        <v>316.03000000000009</v>
      </c>
      <c r="D59" s="309">
        <f t="shared" si="11"/>
        <v>6.0264721803446905E-4</v>
      </c>
      <c r="E59" s="259">
        <f t="shared" si="12"/>
        <v>6.6320403495324302E-4</v>
      </c>
      <c r="F59" s="64">
        <f t="shared" si="13"/>
        <v>5.2065647990945839E-2</v>
      </c>
      <c r="H59" s="24">
        <v>110.43100000000001</v>
      </c>
      <c r="I59" s="160">
        <v>160.84700000000007</v>
      </c>
      <c r="J59" s="309">
        <f t="shared" si="14"/>
        <v>8.094269066049282E-4</v>
      </c>
      <c r="K59" s="259">
        <f t="shared" si="15"/>
        <v>1.2050560314306657E-3</v>
      </c>
      <c r="L59" s="64">
        <f t="shared" si="16"/>
        <v>0.45653847198703307</v>
      </c>
      <c r="N59" s="47">
        <f t="shared" si="9"/>
        <v>3.6762542028696048</v>
      </c>
      <c r="O59" s="163">
        <f t="shared" si="10"/>
        <v>5.0896117457203438</v>
      </c>
      <c r="P59" s="64">
        <f t="shared" si="17"/>
        <v>0.38445587950569426</v>
      </c>
    </row>
    <row r="60" spans="1:16" ht="20.100000000000001" customHeight="1" x14ac:dyDescent="0.25">
      <c r="A60" s="44" t="s">
        <v>196</v>
      </c>
      <c r="B60" s="24">
        <v>109.95999999999998</v>
      </c>
      <c r="C60" s="160">
        <v>249.22</v>
      </c>
      <c r="D60" s="309">
        <f t="shared" si="11"/>
        <v>2.2060350908841914E-4</v>
      </c>
      <c r="E60" s="259">
        <f t="shared" si="12"/>
        <v>5.2300006199109956E-4</v>
      </c>
      <c r="F60" s="64">
        <f t="shared" si="13"/>
        <v>1.2664605311022195</v>
      </c>
      <c r="H60" s="24">
        <v>96.285999999999987</v>
      </c>
      <c r="I60" s="160">
        <v>141.476</v>
      </c>
      <c r="J60" s="309">
        <f t="shared" si="14"/>
        <v>7.0574819687734512E-4</v>
      </c>
      <c r="K60" s="259">
        <f t="shared" si="15"/>
        <v>1.0599296667185884E-3</v>
      </c>
      <c r="L60" s="64">
        <f t="shared" si="16"/>
        <v>0.46933095154020332</v>
      </c>
      <c r="N60" s="47">
        <f t="shared" si="9"/>
        <v>8.7564568934157876</v>
      </c>
      <c r="O60" s="163">
        <f t="shared" si="10"/>
        <v>5.676751464569457</v>
      </c>
      <c r="P60" s="64">
        <f t="shared" si="17"/>
        <v>-0.35170679948896261</v>
      </c>
    </row>
    <row r="61" spans="1:16" ht="20.100000000000001" customHeight="1" thickBot="1" x14ac:dyDescent="0.3">
      <c r="A61" s="13" t="s">
        <v>17</v>
      </c>
      <c r="B61" s="24">
        <f>B62-SUM(B39:B60)</f>
        <v>1485.8300000000163</v>
      </c>
      <c r="C61" s="160">
        <f>C62-SUM(C39:C60)</f>
        <v>731.76000000006752</v>
      </c>
      <c r="D61" s="309">
        <f t="shared" si="11"/>
        <v>2.9808958885853901E-3</v>
      </c>
      <c r="E61" s="259">
        <f t="shared" si="12"/>
        <v>1.5356332772756692E-3</v>
      </c>
      <c r="F61" s="64">
        <f t="shared" si="13"/>
        <v>-0.50750758835125187</v>
      </c>
      <c r="H61" s="24">
        <f>H62-SUM(H39:H60)</f>
        <v>456.84899999995832</v>
      </c>
      <c r="I61" s="160">
        <f>I62-SUM(I39:I60)</f>
        <v>323.14500000001863</v>
      </c>
      <c r="J61" s="309">
        <f t="shared" si="14"/>
        <v>3.3485694492988482E-3</v>
      </c>
      <c r="K61" s="259">
        <f t="shared" si="15"/>
        <v>2.4209828674248493E-3</v>
      </c>
      <c r="L61" s="64">
        <f t="shared" si="16"/>
        <v>-0.29266562912461641</v>
      </c>
      <c r="N61" s="47">
        <f t="shared" si="9"/>
        <v>3.0747057200349519</v>
      </c>
      <c r="O61" s="163">
        <f t="shared" si="10"/>
        <v>4.4159970482123754</v>
      </c>
      <c r="P61" s="64">
        <f t="shared" si="17"/>
        <v>0.4362340497945853</v>
      </c>
    </row>
    <row r="62" spans="1:16" s="2" customFormat="1" ht="26.25" customHeight="1" thickBot="1" x14ac:dyDescent="0.3">
      <c r="A62" s="17" t="s">
        <v>18</v>
      </c>
      <c r="B62" s="46">
        <v>498450.82</v>
      </c>
      <c r="C62" s="171">
        <v>476520.02</v>
      </c>
      <c r="D62" s="315">
        <f>SUM(D39:D61)</f>
        <v>0.99999999999999989</v>
      </c>
      <c r="E62" s="316">
        <f>SUM(E39:E61)</f>
        <v>1.0000000000000002</v>
      </c>
      <c r="F62" s="69">
        <f t="shared" si="13"/>
        <v>-4.3997921399748098E-2</v>
      </c>
      <c r="H62" s="46">
        <v>136431.09600000002</v>
      </c>
      <c r="I62" s="171">
        <v>133476.78099999999</v>
      </c>
      <c r="J62" s="315">
        <f t="shared" si="14"/>
        <v>1</v>
      </c>
      <c r="K62" s="316">
        <f t="shared" si="15"/>
        <v>1</v>
      </c>
      <c r="L62" s="69">
        <f t="shared" si="16"/>
        <v>-2.165426421554241E-2</v>
      </c>
      <c r="N62" s="43">
        <f t="shared" si="9"/>
        <v>2.7371024487430877</v>
      </c>
      <c r="O62" s="170">
        <f t="shared" si="10"/>
        <v>2.8010739401882838</v>
      </c>
      <c r="P62" s="69">
        <f t="shared" si="17"/>
        <v>2.3371975526371918E-2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B37</f>
        <v>jan-abril</v>
      </c>
      <c r="C66" s="459"/>
      <c r="D66" s="457" t="str">
        <f>B66</f>
        <v>jan-abril</v>
      </c>
      <c r="E66" s="459"/>
      <c r="F66" s="149" t="str">
        <f>F37</f>
        <v>2022 / 2021</v>
      </c>
      <c r="H66" s="460" t="str">
        <f>B66</f>
        <v>jan-abril</v>
      </c>
      <c r="I66" s="459"/>
      <c r="J66" s="457" t="str">
        <f>B66</f>
        <v>jan-abril</v>
      </c>
      <c r="K66" s="458"/>
      <c r="L66" s="149" t="str">
        <f>F66</f>
        <v>2022 / 2021</v>
      </c>
      <c r="N66" s="460" t="str">
        <f>B66</f>
        <v>jan-abril</v>
      </c>
      <c r="O66" s="458"/>
      <c r="P66" s="149" t="str">
        <f>L66</f>
        <v>2022 / 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B67</f>
        <v>2021</v>
      </c>
      <c r="E67" s="152">
        <f>C67</f>
        <v>2022</v>
      </c>
      <c r="F67" s="149" t="str">
        <f>F38</f>
        <v>HL</v>
      </c>
      <c r="H67" s="30">
        <f>B67</f>
        <v>2021</v>
      </c>
      <c r="I67" s="152">
        <f>C67</f>
        <v>2022</v>
      </c>
      <c r="J67" s="117">
        <f>B67</f>
        <v>2021</v>
      </c>
      <c r="K67" s="152">
        <f>C67</f>
        <v>2022</v>
      </c>
      <c r="L67" s="31">
        <v>1000</v>
      </c>
      <c r="N67" s="30">
        <f>B67</f>
        <v>2021</v>
      </c>
      <c r="O67" s="152">
        <f>C67</f>
        <v>2022</v>
      </c>
      <c r="P67" s="150"/>
    </row>
    <row r="68" spans="1:16" ht="20.100000000000001" customHeight="1" x14ac:dyDescent="0.25">
      <c r="A68" s="44" t="s">
        <v>163</v>
      </c>
      <c r="B68" s="45">
        <v>96573.819999999992</v>
      </c>
      <c r="C68" s="167">
        <v>84436.340000000011</v>
      </c>
      <c r="D68" s="309">
        <f>B68/$B$96</f>
        <v>0.17257958441935148</v>
      </c>
      <c r="E68" s="308">
        <f>C68/$C$96</f>
        <v>0.15547163455055008</v>
      </c>
      <c r="F68" s="73">
        <f>(C68-B68)/B68</f>
        <v>-0.12568085222268294</v>
      </c>
      <c r="H68" s="24">
        <v>34329.800999999999</v>
      </c>
      <c r="I68" s="167">
        <v>34244.068000000007</v>
      </c>
      <c r="J68" s="307">
        <f>H68/$H$96</f>
        <v>0.23113146692660544</v>
      </c>
      <c r="K68" s="308">
        <f>I68/$I$96</f>
        <v>0.22485980714245249</v>
      </c>
      <c r="L68" s="70">
        <f>(I68-H68)/H68</f>
        <v>-2.4973346044153562E-3</v>
      </c>
      <c r="N68" s="48">
        <f t="shared" ref="N68:N96" si="34">(H68/B68)*10</f>
        <v>3.554773022336696</v>
      </c>
      <c r="O68" s="169">
        <f t="shared" ref="O68:O96" si="35">(I68/C68)*10</f>
        <v>4.0556078105706623</v>
      </c>
      <c r="P68" s="73">
        <f>(O68-N68)/N68</f>
        <v>0.14089079248855876</v>
      </c>
    </row>
    <row r="69" spans="1:16" ht="20.100000000000001" customHeight="1" x14ac:dyDescent="0.25">
      <c r="A69" s="44" t="s">
        <v>164</v>
      </c>
      <c r="B69" s="24">
        <v>63239.309999999969</v>
      </c>
      <c r="C69" s="160">
        <v>62714.549999999996</v>
      </c>
      <c r="D69" s="309">
        <f t="shared" ref="D69:D95" si="36">B69/$B$96</f>
        <v>0.11301006669060552</v>
      </c>
      <c r="E69" s="259">
        <f t="shared" ref="E69:E95" si="37">C69/$C$96</f>
        <v>0.11547555944042812</v>
      </c>
      <c r="F69" s="64">
        <f t="shared" ref="F69:F96" si="38">(C69-B69)/B69</f>
        <v>-8.2980032514582015E-3</v>
      </c>
      <c r="H69" s="24">
        <v>19208.213999999993</v>
      </c>
      <c r="I69" s="160">
        <v>19489.916000000001</v>
      </c>
      <c r="J69" s="258">
        <f t="shared" ref="J69:J96" si="39">H69/$H$96</f>
        <v>0.12932270358514919</v>
      </c>
      <c r="K69" s="259">
        <f t="shared" ref="K69:K96" si="40">I69/$I$96</f>
        <v>0.12797833344398798</v>
      </c>
      <c r="L69" s="71">
        <f t="shared" ref="L69:L96" si="41">(I69-H69)/H69</f>
        <v>1.4665704994749043E-2</v>
      </c>
      <c r="N69" s="47">
        <f t="shared" si="34"/>
        <v>3.0373851327599874</v>
      </c>
      <c r="O69" s="163">
        <f t="shared" si="35"/>
        <v>3.1077183843302714</v>
      </c>
      <c r="P69" s="64">
        <f t="shared" ref="P69:P96" si="42">(O69-N69)/N69</f>
        <v>2.3155855611360698E-2</v>
      </c>
    </row>
    <row r="70" spans="1:16" ht="20.100000000000001" customHeight="1" x14ac:dyDescent="0.25">
      <c r="A70" s="44" t="s">
        <v>165</v>
      </c>
      <c r="B70" s="24">
        <v>74658.62999999999</v>
      </c>
      <c r="C70" s="160">
        <v>63855.399999999965</v>
      </c>
      <c r="D70" s="309">
        <f t="shared" si="36"/>
        <v>0.13341664789399577</v>
      </c>
      <c r="E70" s="259">
        <f t="shared" si="37"/>
        <v>0.11757619305715038</v>
      </c>
      <c r="F70" s="64">
        <f t="shared" si="38"/>
        <v>-0.14470169088288959</v>
      </c>
      <c r="H70" s="24">
        <v>20689.914000000004</v>
      </c>
      <c r="I70" s="160">
        <v>19193.80699999999</v>
      </c>
      <c r="J70" s="258">
        <f t="shared" si="39"/>
        <v>0.13929851132563548</v>
      </c>
      <c r="K70" s="259">
        <f t="shared" si="40"/>
        <v>0.12603396711948625</v>
      </c>
      <c r="L70" s="71">
        <f t="shared" si="41"/>
        <v>-7.2310933723553142E-2</v>
      </c>
      <c r="N70" s="47">
        <f t="shared" si="34"/>
        <v>2.7712689075596493</v>
      </c>
      <c r="O70" s="163">
        <f t="shared" si="35"/>
        <v>3.0058236265061371</v>
      </c>
      <c r="P70" s="64">
        <f t="shared" si="42"/>
        <v>8.4638022065146423E-2</v>
      </c>
    </row>
    <row r="71" spans="1:16" ht="20.100000000000001" customHeight="1" x14ac:dyDescent="0.25">
      <c r="A71" s="44" t="s">
        <v>166</v>
      </c>
      <c r="B71" s="24">
        <v>47593.249999999985</v>
      </c>
      <c r="C71" s="160">
        <v>47779.469999999979</v>
      </c>
      <c r="D71" s="309">
        <f t="shared" si="36"/>
        <v>8.5050206217029606E-2</v>
      </c>
      <c r="E71" s="259">
        <f t="shared" si="37"/>
        <v>8.7975773213985434E-2</v>
      </c>
      <c r="F71" s="64">
        <f t="shared" si="38"/>
        <v>3.9127397267468382E-3</v>
      </c>
      <c r="H71" s="24">
        <v>16896.562000000002</v>
      </c>
      <c r="I71" s="160">
        <v>18310.847999999994</v>
      </c>
      <c r="J71" s="258">
        <f t="shared" si="39"/>
        <v>0.11375909697455977</v>
      </c>
      <c r="K71" s="259">
        <f t="shared" si="40"/>
        <v>0.12023611651205575</v>
      </c>
      <c r="L71" s="71">
        <f t="shared" si="41"/>
        <v>8.37025899114857E-2</v>
      </c>
      <c r="N71" s="47">
        <f t="shared" si="34"/>
        <v>3.550201341576801</v>
      </c>
      <c r="O71" s="163">
        <f t="shared" si="35"/>
        <v>3.8323673326640089</v>
      </c>
      <c r="P71" s="64">
        <f t="shared" si="42"/>
        <v>7.947887005244765E-2</v>
      </c>
    </row>
    <row r="72" spans="1:16" ht="20.100000000000001" customHeight="1" x14ac:dyDescent="0.25">
      <c r="A72" s="44" t="s">
        <v>170</v>
      </c>
      <c r="B72" s="24">
        <v>39903.850000000013</v>
      </c>
      <c r="C72" s="160">
        <v>36346.109999999993</v>
      </c>
      <c r="D72" s="309">
        <f t="shared" si="36"/>
        <v>7.1309075790231158E-2</v>
      </c>
      <c r="E72" s="259">
        <f t="shared" si="37"/>
        <v>6.6923662622682262E-2</v>
      </c>
      <c r="F72" s="64">
        <f t="shared" si="38"/>
        <v>-8.9157813093223306E-2</v>
      </c>
      <c r="H72" s="24">
        <v>12753.955000000002</v>
      </c>
      <c r="I72" s="160">
        <v>13228.001999999999</v>
      </c>
      <c r="J72" s="258">
        <f t="shared" si="39"/>
        <v>8.5868261463732776E-2</v>
      </c>
      <c r="K72" s="259">
        <f t="shared" si="40"/>
        <v>8.686018199122765E-2</v>
      </c>
      <c r="L72" s="71">
        <f t="shared" si="41"/>
        <v>3.7168627300315608E-2</v>
      </c>
      <c r="N72" s="47">
        <f t="shared" si="34"/>
        <v>3.1961715473569585</v>
      </c>
      <c r="O72" s="163">
        <f t="shared" si="35"/>
        <v>3.6394546761675461</v>
      </c>
      <c r="P72" s="64">
        <f t="shared" si="42"/>
        <v>0.13869190756583641</v>
      </c>
    </row>
    <row r="73" spans="1:16" ht="20.100000000000001" customHeight="1" x14ac:dyDescent="0.25">
      <c r="A73" s="44" t="s">
        <v>171</v>
      </c>
      <c r="B73" s="24">
        <v>76250.069999999992</v>
      </c>
      <c r="C73" s="160">
        <v>102150.65999999996</v>
      </c>
      <c r="D73" s="309">
        <f t="shared" si="36"/>
        <v>0.13626058690177587</v>
      </c>
      <c r="E73" s="259">
        <f t="shared" si="37"/>
        <v>0.18808880253001828</v>
      </c>
      <c r="F73" s="64">
        <f t="shared" si="38"/>
        <v>0.33967955701548824</v>
      </c>
      <c r="H73" s="24">
        <v>8978.5180000000037</v>
      </c>
      <c r="I73" s="160">
        <v>12458.927</v>
      </c>
      <c r="J73" s="258">
        <f t="shared" si="39"/>
        <v>6.0449463023887977E-2</v>
      </c>
      <c r="K73" s="259">
        <f t="shared" si="40"/>
        <v>8.1810137814873327E-2</v>
      </c>
      <c r="L73" s="71">
        <f t="shared" si="41"/>
        <v>0.3876373584148291</v>
      </c>
      <c r="N73" s="47">
        <f t="shared" si="34"/>
        <v>1.1775094763847436</v>
      </c>
      <c r="O73" s="163">
        <f t="shared" si="35"/>
        <v>1.219661918973407</v>
      </c>
      <c r="P73" s="64">
        <f t="shared" si="42"/>
        <v>3.5797964631318541E-2</v>
      </c>
    </row>
    <row r="74" spans="1:16" ht="20.100000000000001" customHeight="1" x14ac:dyDescent="0.25">
      <c r="A74" s="44" t="s">
        <v>178</v>
      </c>
      <c r="B74" s="24">
        <v>19014.979999999992</v>
      </c>
      <c r="C74" s="160">
        <v>13974.619999999995</v>
      </c>
      <c r="D74" s="309">
        <f t="shared" si="36"/>
        <v>3.398019614572851E-2</v>
      </c>
      <c r="E74" s="259">
        <f t="shared" si="37"/>
        <v>2.5731302583968076E-2</v>
      </c>
      <c r="F74" s="64">
        <f t="shared" si="38"/>
        <v>-0.26507311603798683</v>
      </c>
      <c r="H74" s="24">
        <v>4802.7799999999979</v>
      </c>
      <c r="I74" s="160">
        <v>3916.2019999999984</v>
      </c>
      <c r="J74" s="258">
        <f t="shared" si="39"/>
        <v>3.2335567186240366E-2</v>
      </c>
      <c r="K74" s="259">
        <f t="shared" si="40"/>
        <v>2.5715298382507773E-2</v>
      </c>
      <c r="L74" s="71">
        <f t="shared" si="41"/>
        <v>-0.18459683766485241</v>
      </c>
      <c r="N74" s="47">
        <f t="shared" si="34"/>
        <v>2.5257875632790565</v>
      </c>
      <c r="O74" s="163">
        <f t="shared" si="35"/>
        <v>2.8023674346780094</v>
      </c>
      <c r="P74" s="64">
        <f t="shared" si="42"/>
        <v>0.10950242824059528</v>
      </c>
    </row>
    <row r="75" spans="1:16" ht="20.100000000000001" customHeight="1" x14ac:dyDescent="0.25">
      <c r="A75" s="44" t="s">
        <v>179</v>
      </c>
      <c r="B75" s="24">
        <v>7210.1699999999992</v>
      </c>
      <c r="C75" s="160">
        <v>6741.510000000002</v>
      </c>
      <c r="D75" s="309">
        <f t="shared" si="36"/>
        <v>1.2884735658099425E-2</v>
      </c>
      <c r="E75" s="259">
        <f t="shared" si="37"/>
        <v>1.24130626580792E-2</v>
      </c>
      <c r="F75" s="64">
        <f t="shared" si="38"/>
        <v>-6.4999854372365315E-2</v>
      </c>
      <c r="H75" s="24">
        <v>2285.2140000000004</v>
      </c>
      <c r="I75" s="160">
        <v>3243.3230000000008</v>
      </c>
      <c r="J75" s="258">
        <f t="shared" si="39"/>
        <v>1.5385608091966973E-2</v>
      </c>
      <c r="K75" s="259">
        <f t="shared" si="40"/>
        <v>2.1296914381804186E-2</v>
      </c>
      <c r="L75" s="71">
        <f t="shared" si="41"/>
        <v>0.41926445400737095</v>
      </c>
      <c r="N75" s="47">
        <f t="shared" si="34"/>
        <v>3.16943151132359</v>
      </c>
      <c r="O75" s="163">
        <f t="shared" si="35"/>
        <v>4.8109740992744952</v>
      </c>
      <c r="P75" s="64">
        <f t="shared" si="42"/>
        <v>0.51792966091429393</v>
      </c>
    </row>
    <row r="76" spans="1:16" ht="20.100000000000001" customHeight="1" x14ac:dyDescent="0.25">
      <c r="A76" s="44" t="s">
        <v>181</v>
      </c>
      <c r="B76" s="24">
        <v>16413.449999999997</v>
      </c>
      <c r="C76" s="160">
        <v>10637.440000000002</v>
      </c>
      <c r="D76" s="309">
        <f t="shared" si="36"/>
        <v>2.9331203631458344E-2</v>
      </c>
      <c r="E76" s="259">
        <f t="shared" si="37"/>
        <v>1.9586592505471026E-2</v>
      </c>
      <c r="F76" s="64">
        <f t="shared" si="38"/>
        <v>-0.35190712494935528</v>
      </c>
      <c r="H76" s="24">
        <v>5534.8450000000003</v>
      </c>
      <c r="I76" s="160">
        <v>2980.8120000000004</v>
      </c>
      <c r="J76" s="258">
        <f t="shared" si="39"/>
        <v>3.7264324487677268E-2</v>
      </c>
      <c r="K76" s="259">
        <f t="shared" si="40"/>
        <v>1.9573165531849429E-2</v>
      </c>
      <c r="L76" s="71">
        <f t="shared" si="41"/>
        <v>-0.46144616515909653</v>
      </c>
      <c r="N76" s="47">
        <f t="shared" si="34"/>
        <v>3.3721399218324004</v>
      </c>
      <c r="O76" s="163">
        <f t="shared" si="35"/>
        <v>2.8021892485410023</v>
      </c>
      <c r="P76" s="64">
        <f t="shared" si="42"/>
        <v>-0.16901750416741024</v>
      </c>
    </row>
    <row r="77" spans="1:16" ht="20.100000000000001" customHeight="1" x14ac:dyDescent="0.25">
      <c r="A77" s="44" t="s">
        <v>182</v>
      </c>
      <c r="B77" s="24">
        <v>3527.8200000000006</v>
      </c>
      <c r="C77" s="160">
        <v>3160.7800000000025</v>
      </c>
      <c r="D77" s="309">
        <f t="shared" si="36"/>
        <v>6.3042935394527905E-3</v>
      </c>
      <c r="E77" s="259">
        <f t="shared" si="37"/>
        <v>5.8199068440755244E-3</v>
      </c>
      <c r="F77" s="64">
        <f t="shared" si="38"/>
        <v>-0.10404158942349612</v>
      </c>
      <c r="H77" s="24">
        <v>2207.0770000000007</v>
      </c>
      <c r="I77" s="160">
        <v>2254.0309999999995</v>
      </c>
      <c r="J77" s="258">
        <f t="shared" si="39"/>
        <v>1.4859536897110814E-2</v>
      </c>
      <c r="K77" s="259">
        <f t="shared" si="40"/>
        <v>1.480084013246058E-2</v>
      </c>
      <c r="L77" s="71">
        <f t="shared" si="41"/>
        <v>2.1274291744238557E-2</v>
      </c>
      <c r="N77" s="47">
        <f t="shared" si="34"/>
        <v>6.2562063824118024</v>
      </c>
      <c r="O77" s="163">
        <f t="shared" si="35"/>
        <v>7.1312492486031855</v>
      </c>
      <c r="P77" s="64">
        <f t="shared" si="42"/>
        <v>0.1398679667364249</v>
      </c>
    </row>
    <row r="78" spans="1:16" ht="20.100000000000001" customHeight="1" x14ac:dyDescent="0.25">
      <c r="A78" s="44" t="s">
        <v>183</v>
      </c>
      <c r="B78" s="24">
        <v>200.03000000000003</v>
      </c>
      <c r="C78" s="160">
        <v>939.05999999999983</v>
      </c>
      <c r="D78" s="309">
        <f t="shared" si="36"/>
        <v>3.5745810066747783E-4</v>
      </c>
      <c r="E78" s="259">
        <f t="shared" si="37"/>
        <v>1.7290800754869232E-3</v>
      </c>
      <c r="F78" s="64">
        <f t="shared" si="38"/>
        <v>3.694595810628404</v>
      </c>
      <c r="H78" s="24">
        <v>446.65300000000008</v>
      </c>
      <c r="I78" s="160">
        <v>2139.442</v>
      </c>
      <c r="J78" s="258">
        <f t="shared" si="39"/>
        <v>3.0071704492889173E-3</v>
      </c>
      <c r="K78" s="259">
        <f t="shared" si="40"/>
        <v>1.4048404398462904E-2</v>
      </c>
      <c r="L78" s="71">
        <f t="shared" si="41"/>
        <v>3.789942080317382</v>
      </c>
      <c r="N78" s="47">
        <f t="shared" si="34"/>
        <v>22.329300604909264</v>
      </c>
      <c r="O78" s="163">
        <f t="shared" si="35"/>
        <v>22.782804080676424</v>
      </c>
      <c r="P78" s="64">
        <f t="shared" si="42"/>
        <v>2.0309793118529391E-2</v>
      </c>
    </row>
    <row r="79" spans="1:16" ht="20.100000000000001" customHeight="1" x14ac:dyDescent="0.25">
      <c r="A79" s="44" t="s">
        <v>184</v>
      </c>
      <c r="B79" s="24">
        <v>25227.759999999995</v>
      </c>
      <c r="C79" s="160">
        <v>25503.409999999996</v>
      </c>
      <c r="D79" s="309">
        <f t="shared" si="36"/>
        <v>4.5082573482452468E-2</v>
      </c>
      <c r="E79" s="259">
        <f t="shared" si="37"/>
        <v>4.6959127306001693E-2</v>
      </c>
      <c r="F79" s="64">
        <f t="shared" si="38"/>
        <v>1.0926455618731172E-2</v>
      </c>
      <c r="H79" s="24">
        <v>1695.261</v>
      </c>
      <c r="I79" s="160">
        <v>1895.4439999999997</v>
      </c>
      <c r="J79" s="258">
        <f t="shared" si="39"/>
        <v>1.1413645006374026E-2</v>
      </c>
      <c r="K79" s="259">
        <f t="shared" si="40"/>
        <v>1.2446219073309823E-2</v>
      </c>
      <c r="L79" s="71">
        <f t="shared" si="41"/>
        <v>0.11808388206889663</v>
      </c>
      <c r="N79" s="47">
        <f t="shared" si="34"/>
        <v>0.6719823717999539</v>
      </c>
      <c r="O79" s="163">
        <f t="shared" si="35"/>
        <v>0.74321198616185047</v>
      </c>
      <c r="P79" s="64">
        <f t="shared" si="42"/>
        <v>0.10599923056181197</v>
      </c>
    </row>
    <row r="80" spans="1:16" ht="20.100000000000001" customHeight="1" x14ac:dyDescent="0.25">
      <c r="A80" s="44" t="s">
        <v>185</v>
      </c>
      <c r="B80" s="24">
        <v>3670.3199999999997</v>
      </c>
      <c r="C80" s="160">
        <v>5268.2299999999987</v>
      </c>
      <c r="D80" s="309">
        <f t="shared" si="36"/>
        <v>6.5589442385734992E-3</v>
      </c>
      <c r="E80" s="259">
        <f t="shared" si="37"/>
        <v>9.7003296126791389E-3</v>
      </c>
      <c r="F80" s="64">
        <f t="shared" si="38"/>
        <v>0.43535985963076762</v>
      </c>
      <c r="H80" s="24">
        <v>1149.317</v>
      </c>
      <c r="I80" s="160">
        <v>1394.3869999999995</v>
      </c>
      <c r="J80" s="258">
        <f t="shared" si="39"/>
        <v>7.7379803096931845E-3</v>
      </c>
      <c r="K80" s="259">
        <f t="shared" si="40"/>
        <v>9.1560848407946961E-3</v>
      </c>
      <c r="L80" s="71">
        <f t="shared" si="41"/>
        <v>0.21323098849142533</v>
      </c>
      <c r="N80" s="47">
        <f t="shared" si="34"/>
        <v>3.1313809150155847</v>
      </c>
      <c r="O80" s="163">
        <f t="shared" si="35"/>
        <v>2.6467845936870638</v>
      </c>
      <c r="P80" s="64">
        <f t="shared" si="42"/>
        <v>-0.15475483005110835</v>
      </c>
    </row>
    <row r="81" spans="1:16" ht="20.100000000000001" customHeight="1" x14ac:dyDescent="0.25">
      <c r="A81" s="44" t="s">
        <v>197</v>
      </c>
      <c r="B81" s="24">
        <v>13308.08</v>
      </c>
      <c r="C81" s="160">
        <v>5558.86</v>
      </c>
      <c r="D81" s="309">
        <f t="shared" si="36"/>
        <v>2.378183772599534E-2</v>
      </c>
      <c r="E81" s="259">
        <f t="shared" si="37"/>
        <v>1.0235463195558578E-2</v>
      </c>
      <c r="F81" s="64">
        <f t="shared" ref="F81:F86" si="43">(C81-B81)/B81</f>
        <v>-0.5822943655283106</v>
      </c>
      <c r="H81" s="24">
        <v>3144.1579999999994</v>
      </c>
      <c r="I81" s="160">
        <v>1335.0810000000001</v>
      </c>
      <c r="J81" s="258">
        <f t="shared" si="39"/>
        <v>2.1168600738146481E-2</v>
      </c>
      <c r="K81" s="259">
        <f t="shared" si="40"/>
        <v>8.7666586860986433E-3</v>
      </c>
      <c r="L81" s="71">
        <f>(I81-H81)/H81</f>
        <v>-0.57537725521427352</v>
      </c>
      <c r="N81" s="47">
        <f t="shared" si="34"/>
        <v>2.362593251618565</v>
      </c>
      <c r="O81" s="163">
        <f t="shared" si="35"/>
        <v>2.4017172585746001</v>
      </c>
      <c r="P81" s="64">
        <f>(O81-N81)/N81</f>
        <v>1.6559772584312578E-2</v>
      </c>
    </row>
    <row r="82" spans="1:16" ht="20.100000000000001" customHeight="1" x14ac:dyDescent="0.25">
      <c r="A82" s="44" t="s">
        <v>198</v>
      </c>
      <c r="B82" s="24">
        <v>9532.1199999999953</v>
      </c>
      <c r="C82" s="160">
        <v>10736.43</v>
      </c>
      <c r="D82" s="309">
        <f t="shared" si="36"/>
        <v>1.7034112435807013E-2</v>
      </c>
      <c r="E82" s="259">
        <f t="shared" si="37"/>
        <v>1.9768861622111548E-2</v>
      </c>
      <c r="F82" s="64">
        <f>(C82-B82)/B82</f>
        <v>0.12634230370578692</v>
      </c>
      <c r="H82" s="24">
        <v>1015.018</v>
      </c>
      <c r="I82" s="160">
        <v>1233.6499999999996</v>
      </c>
      <c r="J82" s="258">
        <f t="shared" si="39"/>
        <v>6.833788500460845E-3</v>
      </c>
      <c r="K82" s="259">
        <f t="shared" si="40"/>
        <v>8.1006234738608268E-3</v>
      </c>
      <c r="L82" s="71">
        <f>(I82-H82)/H82</f>
        <v>0.21539716537046594</v>
      </c>
      <c r="N82" s="47">
        <f t="shared" si="34"/>
        <v>1.0648397208595786</v>
      </c>
      <c r="O82" s="163">
        <f t="shared" si="35"/>
        <v>1.1490318476439558</v>
      </c>
      <c r="P82" s="64">
        <f>(O82-N82)/N82</f>
        <v>7.9065539287372019E-2</v>
      </c>
    </row>
    <row r="83" spans="1:16" ht="20.100000000000001" customHeight="1" x14ac:dyDescent="0.25">
      <c r="A83" s="44" t="s">
        <v>199</v>
      </c>
      <c r="B83" s="24">
        <v>5092.5200000000004</v>
      </c>
      <c r="C83" s="160">
        <v>5407.2499999999991</v>
      </c>
      <c r="D83" s="309">
        <f t="shared" si="36"/>
        <v>9.1004475669206834E-3</v>
      </c>
      <c r="E83" s="259">
        <f t="shared" si="37"/>
        <v>9.9563054950446879E-3</v>
      </c>
      <c r="F83" s="64">
        <f>(C83-B83)/B83</f>
        <v>6.1802408237964429E-2</v>
      </c>
      <c r="H83" s="24">
        <v>953.23600000000022</v>
      </c>
      <c r="I83" s="160">
        <v>1168.6309999999996</v>
      </c>
      <c r="J83" s="258">
        <f t="shared" si="39"/>
        <v>6.4178302404738589E-3</v>
      </c>
      <c r="K83" s="259">
        <f t="shared" si="40"/>
        <v>7.6736835495330542E-3</v>
      </c>
      <c r="L83" s="71">
        <f>(I83-H83)/H83</f>
        <v>0.22596188142285789</v>
      </c>
      <c r="N83" s="47">
        <f t="shared" si="34"/>
        <v>1.8718355548922736</v>
      </c>
      <c r="O83" s="163">
        <f t="shared" si="35"/>
        <v>2.1612298303204027</v>
      </c>
      <c r="P83" s="64">
        <f>(O83-N83)/N83</f>
        <v>0.15460454027158604</v>
      </c>
    </row>
    <row r="84" spans="1:16" ht="20.100000000000001" customHeight="1" x14ac:dyDescent="0.25">
      <c r="A84" s="44" t="s">
        <v>200</v>
      </c>
      <c r="B84" s="24">
        <v>5280.7600000000029</v>
      </c>
      <c r="C84" s="160">
        <v>3604.1599999999994</v>
      </c>
      <c r="D84" s="309">
        <f t="shared" si="36"/>
        <v>9.4368366729030203E-3</v>
      </c>
      <c r="E84" s="259">
        <f t="shared" si="37"/>
        <v>6.6362971959906172E-3</v>
      </c>
      <c r="F84" s="64">
        <f t="shared" si="43"/>
        <v>-0.31749217915603106</v>
      </c>
      <c r="H84" s="24">
        <v>1850.739</v>
      </c>
      <c r="I84" s="160">
        <v>1105.9460000000001</v>
      </c>
      <c r="J84" s="258">
        <f t="shared" si="39"/>
        <v>1.2460428185071008E-2</v>
      </c>
      <c r="K84" s="259">
        <f t="shared" si="40"/>
        <v>7.2620695727495565E-3</v>
      </c>
      <c r="L84" s="71">
        <f t="shared" si="41"/>
        <v>-0.40243005631804368</v>
      </c>
      <c r="N84" s="47">
        <f t="shared" si="34"/>
        <v>3.5046830380475518</v>
      </c>
      <c r="O84" s="163">
        <f t="shared" si="35"/>
        <v>3.0685263695285458</v>
      </c>
      <c r="P84" s="64">
        <f t="shared" si="42"/>
        <v>-0.12444967598610214</v>
      </c>
    </row>
    <row r="85" spans="1:16" ht="20.100000000000001" customHeight="1" x14ac:dyDescent="0.25">
      <c r="A85" s="44" t="s">
        <v>201</v>
      </c>
      <c r="B85" s="24">
        <v>636.02</v>
      </c>
      <c r="C85" s="160">
        <v>1602.7299999999993</v>
      </c>
      <c r="D85" s="309">
        <f t="shared" si="36"/>
        <v>1.1365820186298517E-3</v>
      </c>
      <c r="E85" s="259">
        <f t="shared" si="37"/>
        <v>2.9510877999117794E-3</v>
      </c>
      <c r="F85" s="64">
        <f t="shared" si="43"/>
        <v>1.5199364799849051</v>
      </c>
      <c r="H85" s="24">
        <v>238.89999999999998</v>
      </c>
      <c r="I85" s="160">
        <v>1046.6960000000004</v>
      </c>
      <c r="J85" s="258">
        <f t="shared" si="39"/>
        <v>1.6084365723170384E-3</v>
      </c>
      <c r="K85" s="259">
        <f t="shared" si="40"/>
        <v>6.8730111357323698E-3</v>
      </c>
      <c r="L85" s="71">
        <f t="shared" si="41"/>
        <v>3.3813143574717475</v>
      </c>
      <c r="N85" s="47">
        <f t="shared" si="34"/>
        <v>3.756171189585233</v>
      </c>
      <c r="O85" s="163">
        <f t="shared" si="35"/>
        <v>6.5307069812133101</v>
      </c>
      <c r="P85" s="64">
        <f t="shared" si="42"/>
        <v>0.7386606338180367</v>
      </c>
    </row>
    <row r="86" spans="1:16" ht="20.100000000000001" customHeight="1" x14ac:dyDescent="0.25">
      <c r="A86" s="44" t="s">
        <v>202</v>
      </c>
      <c r="B86" s="24">
        <v>205.89</v>
      </c>
      <c r="C86" s="160">
        <v>4541.1300000000019</v>
      </c>
      <c r="D86" s="309">
        <f t="shared" si="36"/>
        <v>3.6793005222430136E-4</v>
      </c>
      <c r="E86" s="259">
        <f t="shared" si="37"/>
        <v>8.3615289791876303E-3</v>
      </c>
      <c r="F86" s="64">
        <f t="shared" si="43"/>
        <v>21.056097916363115</v>
      </c>
      <c r="H86" s="24">
        <v>63.962000000000003</v>
      </c>
      <c r="I86" s="160">
        <v>977.82599999999968</v>
      </c>
      <c r="J86" s="258">
        <f t="shared" si="39"/>
        <v>4.3063549618477367E-4</v>
      </c>
      <c r="K86" s="259">
        <f t="shared" si="40"/>
        <v>6.4207840545952551E-3</v>
      </c>
      <c r="L86" s="71">
        <f t="shared" si="41"/>
        <v>14.287608267408768</v>
      </c>
      <c r="N86" s="47">
        <f t="shared" si="34"/>
        <v>3.1066103259021811</v>
      </c>
      <c r="O86" s="163">
        <f t="shared" si="35"/>
        <v>2.1532658170983856</v>
      </c>
      <c r="P86" s="64">
        <f t="shared" si="42"/>
        <v>-0.30687611537727627</v>
      </c>
    </row>
    <row r="87" spans="1:16" ht="20.100000000000001" customHeight="1" x14ac:dyDescent="0.25">
      <c r="A87" s="44" t="s">
        <v>203</v>
      </c>
      <c r="B87" s="24">
        <v>1393.29</v>
      </c>
      <c r="C87" s="160">
        <v>4036.21</v>
      </c>
      <c r="D87" s="309">
        <f t="shared" si="36"/>
        <v>2.4898405093185527E-3</v>
      </c>
      <c r="E87" s="259">
        <f t="shared" si="37"/>
        <v>7.4318257528603873E-3</v>
      </c>
      <c r="F87" s="64">
        <f t="shared" ref="F87:F88" si="44">(C87-B87)/B87</f>
        <v>1.8968915301193578</v>
      </c>
      <c r="H87" s="24">
        <v>384.03999999999996</v>
      </c>
      <c r="I87" s="160">
        <v>961.85299999999995</v>
      </c>
      <c r="J87" s="258">
        <f t="shared" si="39"/>
        <v>2.5856173345861675E-3</v>
      </c>
      <c r="K87" s="259">
        <f t="shared" si="40"/>
        <v>6.3158991530851217E-3</v>
      </c>
      <c r="L87" s="71">
        <f t="shared" ref="L87:L88" si="45">(I87-H87)/H87</f>
        <v>1.5045646286845122</v>
      </c>
      <c r="N87" s="47">
        <f t="shared" si="34"/>
        <v>2.7563536665015897</v>
      </c>
      <c r="O87" s="163">
        <f t="shared" si="35"/>
        <v>2.3830598507015246</v>
      </c>
      <c r="P87" s="64">
        <f t="shared" ref="P87:P88" si="46">(O87-N87)/N87</f>
        <v>-0.13543030429540484</v>
      </c>
    </row>
    <row r="88" spans="1:16" ht="20.100000000000001" customHeight="1" x14ac:dyDescent="0.25">
      <c r="A88" s="44" t="s">
        <v>204</v>
      </c>
      <c r="B88" s="24">
        <v>18808.05</v>
      </c>
      <c r="C88" s="160">
        <v>16304.43</v>
      </c>
      <c r="D88" s="309">
        <f t="shared" si="36"/>
        <v>3.3610407590156252E-2</v>
      </c>
      <c r="E88" s="259">
        <f t="shared" si="37"/>
        <v>3.0021154191607842E-2</v>
      </c>
      <c r="F88" s="64">
        <f t="shared" si="44"/>
        <v>-0.13311427819470914</v>
      </c>
      <c r="H88" s="24">
        <v>828.97500000000002</v>
      </c>
      <c r="I88" s="160">
        <v>848.54900000000043</v>
      </c>
      <c r="J88" s="258">
        <f t="shared" si="39"/>
        <v>5.5812210445228844E-3</v>
      </c>
      <c r="K88" s="259">
        <f t="shared" si="40"/>
        <v>5.571901226540053E-3</v>
      </c>
      <c r="L88" s="71">
        <f t="shared" si="45"/>
        <v>2.3612292288670237E-2</v>
      </c>
      <c r="N88" s="47">
        <f t="shared" si="34"/>
        <v>0.4407554212159156</v>
      </c>
      <c r="O88" s="163">
        <f t="shared" si="35"/>
        <v>0.52044076364521819</v>
      </c>
      <c r="P88" s="64">
        <f t="shared" si="46"/>
        <v>0.18079265414245838</v>
      </c>
    </row>
    <row r="89" spans="1:16" ht="20.100000000000001" customHeight="1" x14ac:dyDescent="0.25">
      <c r="A89" s="44" t="s">
        <v>205</v>
      </c>
      <c r="B89" s="24">
        <v>1500.6700000000003</v>
      </c>
      <c r="C89" s="160">
        <v>1644.3800000000008</v>
      </c>
      <c r="D89" s="309">
        <f t="shared" si="36"/>
        <v>2.6817309799963204E-3</v>
      </c>
      <c r="E89" s="259">
        <f t="shared" si="37"/>
        <v>3.0277774524835352E-3</v>
      </c>
      <c r="F89" s="64">
        <f t="shared" ref="F89:F94" si="47">(C89-B89)/B89</f>
        <v>9.5763892128183051E-2</v>
      </c>
      <c r="H89" s="24">
        <v>611.93000000000006</v>
      </c>
      <c r="I89" s="160">
        <v>651.16699999999992</v>
      </c>
      <c r="J89" s="258">
        <f t="shared" si="39"/>
        <v>4.1199271314272309E-3</v>
      </c>
      <c r="K89" s="259">
        <f t="shared" si="40"/>
        <v>4.2758146034965619E-3</v>
      </c>
      <c r="L89" s="71">
        <f t="shared" ref="L89:L94" si="48">(I89-H89)/H89</f>
        <v>6.4120079094013779E-2</v>
      </c>
      <c r="N89" s="47">
        <f t="shared" si="34"/>
        <v>4.0777119553266203</v>
      </c>
      <c r="O89" s="163">
        <f t="shared" si="35"/>
        <v>3.9599545117308628</v>
      </c>
      <c r="P89" s="64">
        <f t="shared" ref="P89:P92" si="49">(O89-N89)/N89</f>
        <v>-2.8878313349704303E-2</v>
      </c>
    </row>
    <row r="90" spans="1:16" ht="20.100000000000001" customHeight="1" x14ac:dyDescent="0.25">
      <c r="A90" s="44" t="s">
        <v>206</v>
      </c>
      <c r="B90" s="24">
        <v>137.11999999999998</v>
      </c>
      <c r="C90" s="160">
        <v>229.21</v>
      </c>
      <c r="D90" s="309">
        <f t="shared" si="36"/>
        <v>2.4503651833987175E-4</v>
      </c>
      <c r="E90" s="259">
        <f t="shared" si="37"/>
        <v>4.2204166304853546E-4</v>
      </c>
      <c r="F90" s="64">
        <f t="shared" si="47"/>
        <v>0.67160151691948689</v>
      </c>
      <c r="H90" s="24">
        <v>214.77199999999999</v>
      </c>
      <c r="I90" s="160">
        <v>595.245</v>
      </c>
      <c r="J90" s="258">
        <f t="shared" si="39"/>
        <v>1.4459905379224571E-3</v>
      </c>
      <c r="K90" s="259">
        <f t="shared" si="40"/>
        <v>3.9086091028235634E-3</v>
      </c>
      <c r="L90" s="71">
        <f t="shared" si="48"/>
        <v>1.7715204961540612</v>
      </c>
      <c r="N90" s="47">
        <f t="shared" si="34"/>
        <v>15.663068844807471</v>
      </c>
      <c r="O90" s="163">
        <f t="shared" si="35"/>
        <v>25.9694166921164</v>
      </c>
      <c r="P90" s="64">
        <f t="shared" si="49"/>
        <v>0.65800309948363855</v>
      </c>
    </row>
    <row r="91" spans="1:16" ht="20.100000000000001" customHeight="1" x14ac:dyDescent="0.25">
      <c r="A91" s="44" t="s">
        <v>207</v>
      </c>
      <c r="B91" s="24">
        <v>2995.7800000000011</v>
      </c>
      <c r="C91" s="160">
        <v>2143.0700000000002</v>
      </c>
      <c r="D91" s="309">
        <f t="shared" si="36"/>
        <v>5.3535261151708095E-3</v>
      </c>
      <c r="E91" s="259">
        <f t="shared" si="37"/>
        <v>3.946009453468108E-3</v>
      </c>
      <c r="F91" s="64">
        <f t="shared" si="47"/>
        <v>-0.28463705612561691</v>
      </c>
      <c r="H91" s="24">
        <v>814.44000000000017</v>
      </c>
      <c r="I91" s="160">
        <v>567.70799999999997</v>
      </c>
      <c r="J91" s="258">
        <f t="shared" si="39"/>
        <v>5.4833615820757183E-3</v>
      </c>
      <c r="K91" s="259">
        <f t="shared" si="40"/>
        <v>3.7277905006270688E-3</v>
      </c>
      <c r="L91" s="71">
        <f t="shared" si="48"/>
        <v>-0.30294681007809066</v>
      </c>
      <c r="N91" s="47">
        <f t="shared" si="34"/>
        <v>2.7186241980385741</v>
      </c>
      <c r="O91" s="163">
        <f t="shared" si="35"/>
        <v>2.6490408619410468</v>
      </c>
      <c r="P91" s="64">
        <f t="shared" si="49"/>
        <v>-2.5595055082541427E-2</v>
      </c>
    </row>
    <row r="92" spans="1:16" ht="20.100000000000001" customHeight="1" x14ac:dyDescent="0.25">
      <c r="A92" s="44" t="s">
        <v>208</v>
      </c>
      <c r="B92" s="24">
        <v>855.3499999999998</v>
      </c>
      <c r="C92" s="160">
        <v>1570.03</v>
      </c>
      <c r="D92" s="309">
        <f t="shared" si="36"/>
        <v>1.528529652581748E-3</v>
      </c>
      <c r="E92" s="259">
        <f t="shared" si="37"/>
        <v>2.8908776765241137E-3</v>
      </c>
      <c r="F92" s="64">
        <f t="shared" si="47"/>
        <v>0.83554100660548358</v>
      </c>
      <c r="H92" s="24">
        <v>315.16599999999994</v>
      </c>
      <c r="I92" s="160">
        <v>553.06200000000001</v>
      </c>
      <c r="J92" s="258">
        <f t="shared" si="39"/>
        <v>2.1219109282162901E-3</v>
      </c>
      <c r="K92" s="259">
        <f t="shared" si="40"/>
        <v>3.631619194828694E-3</v>
      </c>
      <c r="L92" s="71">
        <f t="shared" si="48"/>
        <v>0.75482761465386528</v>
      </c>
      <c r="N92" s="47">
        <f t="shared" si="34"/>
        <v>3.6846437130999012</v>
      </c>
      <c r="O92" s="163">
        <f t="shared" si="35"/>
        <v>3.5226205868677667</v>
      </c>
      <c r="P92" s="64">
        <f t="shared" si="49"/>
        <v>-4.3972535432964296E-2</v>
      </c>
    </row>
    <row r="93" spans="1:16" ht="20.100000000000001" customHeight="1" x14ac:dyDescent="0.25">
      <c r="A93" s="44" t="s">
        <v>209</v>
      </c>
      <c r="B93" s="24">
        <v>955.86</v>
      </c>
      <c r="C93" s="160">
        <v>505.99000000000007</v>
      </c>
      <c r="D93" s="309">
        <f t="shared" si="36"/>
        <v>1.7081432790282225E-3</v>
      </c>
      <c r="E93" s="259">
        <f t="shared" si="37"/>
        <v>9.316734046766218E-4</v>
      </c>
      <c r="F93" s="64">
        <f t="shared" si="47"/>
        <v>-0.47064423660368665</v>
      </c>
      <c r="H93" s="24">
        <v>773.23799999999983</v>
      </c>
      <c r="I93" s="160">
        <v>499.55800000000011</v>
      </c>
      <c r="J93" s="258">
        <f t="shared" si="39"/>
        <v>5.2059618179375556E-3</v>
      </c>
      <c r="K93" s="259">
        <f t="shared" si="40"/>
        <v>3.2802912182182701E-3</v>
      </c>
      <c r="L93" s="71">
        <f t="shared" si="48"/>
        <v>-0.35394018400544175</v>
      </c>
      <c r="N93" s="47">
        <f t="shared" ref="N93:N94" si="50">(H93/B93)*10</f>
        <v>8.0894482455589714</v>
      </c>
      <c r="O93" s="163">
        <f t="shared" ref="O93:O94" si="51">(I93/C93)*10</f>
        <v>9.8728828632976935</v>
      </c>
      <c r="P93" s="64">
        <f t="shared" ref="P93:P94" si="52">(O93-N93)/N93</f>
        <v>0.22046430901116285</v>
      </c>
    </row>
    <row r="94" spans="1:16" ht="20.100000000000001" customHeight="1" x14ac:dyDescent="0.25">
      <c r="A94" s="44" t="s">
        <v>210</v>
      </c>
      <c r="B94" s="24">
        <v>1060.0899999999999</v>
      </c>
      <c r="C94" s="160">
        <v>1531.06</v>
      </c>
      <c r="D94" s="309">
        <f t="shared" si="36"/>
        <v>1.8944046289885842E-3</v>
      </c>
      <c r="E94" s="259">
        <f t="shared" si="37"/>
        <v>2.8191226762667018E-3</v>
      </c>
      <c r="F94" s="64">
        <f t="shared" si="47"/>
        <v>0.44427359941137079</v>
      </c>
      <c r="H94" s="24">
        <v>214.947</v>
      </c>
      <c r="I94" s="160">
        <v>401.11300000000006</v>
      </c>
      <c r="J94" s="258">
        <f t="shared" si="39"/>
        <v>1.4471687564245731E-3</v>
      </c>
      <c r="K94" s="259">
        <f t="shared" si="40"/>
        <v>2.6338632379286986E-3</v>
      </c>
      <c r="L94" s="71">
        <f t="shared" si="48"/>
        <v>0.86610187627647772</v>
      </c>
      <c r="N94" s="47">
        <f t="shared" si="50"/>
        <v>2.0276297295512649</v>
      </c>
      <c r="O94" s="163">
        <f t="shared" si="51"/>
        <v>2.619838543231487</v>
      </c>
      <c r="P94" s="64">
        <f t="shared" si="52"/>
        <v>0.29206950610814136</v>
      </c>
    </row>
    <row r="95" spans="1:16" ht="20.100000000000001" customHeight="1" thickBot="1" x14ac:dyDescent="0.3">
      <c r="A95" s="13" t="s">
        <v>17</v>
      </c>
      <c r="B95" s="24">
        <f>B96-SUM(B68:B94)</f>
        <v>24345.000000000116</v>
      </c>
      <c r="C95" s="160">
        <f>C96-SUM(C68:C94)</f>
        <v>20175.520000000019</v>
      </c>
      <c r="D95" s="309">
        <f t="shared" si="36"/>
        <v>4.3505061544517262E-2</v>
      </c>
      <c r="E95" s="259">
        <f t="shared" si="37"/>
        <v>3.71489464406832E-2</v>
      </c>
      <c r="F95" s="64">
        <f t="shared" si="38"/>
        <v>-0.17126637913329545</v>
      </c>
      <c r="H95" s="24">
        <f>H96-SUM(H68:H94)</f>
        <v>6127.6939999999595</v>
      </c>
      <c r="I95" s="160">
        <f>I96-SUM(I68:I94)</f>
        <v>5595.4529999999504</v>
      </c>
      <c r="J95" s="258">
        <f t="shared" si="39"/>
        <v>4.1255785406310669E-2</v>
      </c>
      <c r="K95" s="259">
        <f t="shared" si="40"/>
        <v>3.6741910524609574E-2</v>
      </c>
      <c r="L95" s="71">
        <f t="shared" si="41"/>
        <v>-8.6858286330879539E-2</v>
      </c>
      <c r="N95" s="47">
        <f t="shared" si="34"/>
        <v>2.5170236188128694</v>
      </c>
      <c r="O95" s="163">
        <f t="shared" si="35"/>
        <v>2.773387253463576</v>
      </c>
      <c r="P95" s="64">
        <f t="shared" si="42"/>
        <v>0.10185189870074324</v>
      </c>
    </row>
    <row r="96" spans="1:16" s="2" customFormat="1" ht="26.25" customHeight="1" thickBot="1" x14ac:dyDescent="0.3">
      <c r="A96" s="17" t="s">
        <v>18</v>
      </c>
      <c r="B96" s="22">
        <v>559590.06000000017</v>
      </c>
      <c r="C96" s="165">
        <v>543098.03999999992</v>
      </c>
      <c r="D96" s="305">
        <f>SUM(D68:D95)</f>
        <v>0.99999999999999989</v>
      </c>
      <c r="E96" s="306">
        <f>SUM(E68:E95)</f>
        <v>0.99999999999999989</v>
      </c>
      <c r="F96" s="69">
        <f t="shared" si="38"/>
        <v>-2.947160998535293E-2</v>
      </c>
      <c r="H96" s="22">
        <v>148529.326</v>
      </c>
      <c r="I96" s="165">
        <v>152290.74699999992</v>
      </c>
      <c r="J96" s="317">
        <f t="shared" si="39"/>
        <v>1</v>
      </c>
      <c r="K96" s="306">
        <f t="shared" si="40"/>
        <v>1</v>
      </c>
      <c r="L96" s="72">
        <f t="shared" si="41"/>
        <v>2.5324433236840478E-2</v>
      </c>
      <c r="N96" s="43">
        <f t="shared" si="34"/>
        <v>2.65425240040897</v>
      </c>
      <c r="O96" s="170">
        <f t="shared" si="35"/>
        <v>2.8041115191651205</v>
      </c>
      <c r="P96" s="69">
        <f t="shared" si="42"/>
        <v>5.6460010635409043E-2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zoomScaleNormal="100" workbookViewId="0">
      <selection activeCell="I96" sqref="I96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0" customWidth="1"/>
    <col min="16" max="16" width="10.85546875" customWidth="1"/>
    <col min="17" max="17" width="1.85546875" customWidth="1"/>
  </cols>
  <sheetData>
    <row r="1" spans="1:17" ht="15.75" x14ac:dyDescent="0.25">
      <c r="A1" s="5" t="s">
        <v>155</v>
      </c>
    </row>
    <row r="3" spans="1:17" ht="8.25" customHeight="1" thickBot="1" x14ac:dyDescent="0.3"/>
    <row r="4" spans="1:17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7" x14ac:dyDescent="0.25">
      <c r="A5" s="468"/>
      <c r="B5" s="457" t="s">
        <v>76</v>
      </c>
      <c r="C5" s="459"/>
      <c r="D5" s="457" t="str">
        <f>B5</f>
        <v>abril</v>
      </c>
      <c r="E5" s="459"/>
      <c r="F5" s="149" t="s">
        <v>133</v>
      </c>
      <c r="H5" s="460" t="str">
        <f>B5</f>
        <v>abril</v>
      </c>
      <c r="I5" s="459"/>
      <c r="J5" s="457" t="str">
        <f>B5</f>
        <v>abril</v>
      </c>
      <c r="K5" s="458"/>
      <c r="L5" s="149" t="str">
        <f>F5</f>
        <v>2022 /2021</v>
      </c>
      <c r="N5" s="460" t="str">
        <f>B5</f>
        <v>abril</v>
      </c>
      <c r="O5" s="458"/>
      <c r="P5" s="149" t="str">
        <f>L5</f>
        <v>2022 /2021</v>
      </c>
    </row>
    <row r="6" spans="1:17" ht="19.5" customHeight="1" thickBot="1" x14ac:dyDescent="0.3">
      <c r="A6" s="469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C6</f>
        <v>2022</v>
      </c>
      <c r="J6" s="117">
        <f>B6</f>
        <v>2021</v>
      </c>
      <c r="K6" s="152">
        <f>C6</f>
        <v>2022</v>
      </c>
      <c r="L6" s="365">
        <v>1000</v>
      </c>
      <c r="N6" s="30">
        <f>B6</f>
        <v>2021</v>
      </c>
      <c r="O6" s="152">
        <f>C6</f>
        <v>2022</v>
      </c>
      <c r="P6" s="150"/>
    </row>
    <row r="7" spans="1:17" s="12" customFormat="1" ht="20.100000000000001" customHeight="1" x14ac:dyDescent="0.25">
      <c r="A7" s="368" t="s">
        <v>162</v>
      </c>
      <c r="B7" s="268">
        <v>34252.100000000006</v>
      </c>
      <c r="C7" s="369">
        <v>39006.979999999989</v>
      </c>
      <c r="D7" s="258">
        <f>B7/$B$33</f>
        <v>0.11928743968082381</v>
      </c>
      <c r="E7" s="308">
        <f>C7/$C$33</f>
        <v>0.14949143109404192</v>
      </c>
      <c r="F7" s="370">
        <f>(C7-B7)/B7</f>
        <v>0.13882010154121885</v>
      </c>
      <c r="H7" s="268">
        <v>9060.0350000000017</v>
      </c>
      <c r="I7" s="369">
        <v>10949.657000000003</v>
      </c>
      <c r="J7" s="258">
        <f t="shared" ref="J7:J32" si="0">H7/$H$33</f>
        <v>0.11733995494214944</v>
      </c>
      <c r="K7" s="308">
        <f>I7/$I$33</f>
        <v>0.14960428495396375</v>
      </c>
      <c r="L7" s="370">
        <f>(I7-H7)/H7</f>
        <v>0.20856674394745725</v>
      </c>
      <c r="N7" s="371">
        <f t="shared" ref="N7:O33" si="1">(H7/B7)*10</f>
        <v>2.6451035119014596</v>
      </c>
      <c r="O7" s="372">
        <f t="shared" si="1"/>
        <v>2.8071019597005478</v>
      </c>
      <c r="P7" s="370">
        <f>(O7-N7)/N7</f>
        <v>6.1244653402102167E-2</v>
      </c>
      <c r="Q7" s="373"/>
    </row>
    <row r="8" spans="1:17" s="12" customFormat="1" ht="20.100000000000001" customHeight="1" x14ac:dyDescent="0.25">
      <c r="A8" s="368" t="s">
        <v>163</v>
      </c>
      <c r="B8" s="268">
        <v>28493.299999999996</v>
      </c>
      <c r="C8" s="269">
        <v>21522.500000000007</v>
      </c>
      <c r="D8" s="258">
        <f t="shared" ref="D8:D32" si="2">B8/$B$33</f>
        <v>9.9231661855991776E-2</v>
      </c>
      <c r="E8" s="259">
        <f t="shared" ref="E8:E32" si="3">C8/$C$33</f>
        <v>8.2483425420822626E-2</v>
      </c>
      <c r="F8" s="370">
        <f t="shared" ref="F8:F33" si="4">(C8-B8)/B8</f>
        <v>-0.244646987186461</v>
      </c>
      <c r="H8" s="268">
        <v>9350.6139999999996</v>
      </c>
      <c r="I8" s="269">
        <v>8913.6580000000013</v>
      </c>
      <c r="J8" s="258">
        <f t="shared" si="0"/>
        <v>0.12110335395408864</v>
      </c>
      <c r="K8" s="259">
        <f t="shared" ref="K8:K32" si="5">I8/$I$33</f>
        <v>0.12178659399232125</v>
      </c>
      <c r="L8" s="370">
        <f t="shared" ref="L8:L33" si="6">(I8-H8)/H8</f>
        <v>-4.6730193332758505E-2</v>
      </c>
      <c r="N8" s="371">
        <f t="shared" si="1"/>
        <v>3.2816886776891412</v>
      </c>
      <c r="O8" s="286">
        <f t="shared" si="1"/>
        <v>4.1415532582181429</v>
      </c>
      <c r="P8" s="370">
        <f t="shared" ref="P8:P33" si="7">(O8-N8)/N8</f>
        <v>0.26201893749851085</v>
      </c>
      <c r="Q8" s="373"/>
    </row>
    <row r="9" spans="1:17" s="12" customFormat="1" ht="20.100000000000001" customHeight="1" x14ac:dyDescent="0.25">
      <c r="A9" s="368" t="s">
        <v>164</v>
      </c>
      <c r="B9" s="268">
        <v>19173.799999999996</v>
      </c>
      <c r="C9" s="269">
        <v>16834.960000000003</v>
      </c>
      <c r="D9" s="258">
        <f t="shared" si="2"/>
        <v>6.677527833190311E-2</v>
      </c>
      <c r="E9" s="259">
        <f t="shared" si="3"/>
        <v>6.4518767226043994E-2</v>
      </c>
      <c r="F9" s="370">
        <f t="shared" si="4"/>
        <v>-0.12198103662289131</v>
      </c>
      <c r="H9" s="268">
        <v>5629.0529999999981</v>
      </c>
      <c r="I9" s="269">
        <v>5312.8399999999992</v>
      </c>
      <c r="J9" s="258">
        <f t="shared" si="0"/>
        <v>7.2904003724816827E-2</v>
      </c>
      <c r="K9" s="259">
        <f t="shared" si="5"/>
        <v>7.2588906599979922E-2</v>
      </c>
      <c r="L9" s="370">
        <f t="shared" si="6"/>
        <v>-5.6175168363133007E-2</v>
      </c>
      <c r="N9" s="371">
        <f t="shared" si="1"/>
        <v>2.9358045875100389</v>
      </c>
      <c r="O9" s="286">
        <f t="shared" si="1"/>
        <v>3.1558376141077842</v>
      </c>
      <c r="P9" s="370">
        <f t="shared" si="7"/>
        <v>7.4948117301077991E-2</v>
      </c>
      <c r="Q9" s="373"/>
    </row>
    <row r="10" spans="1:17" s="12" customFormat="1" ht="20.100000000000001" customHeight="1" x14ac:dyDescent="0.25">
      <c r="A10" s="368" t="s">
        <v>165</v>
      </c>
      <c r="B10" s="268">
        <v>20309.23</v>
      </c>
      <c r="C10" s="269">
        <v>14775.82</v>
      </c>
      <c r="D10" s="258">
        <f t="shared" si="2"/>
        <v>7.0729562525771464E-2</v>
      </c>
      <c r="E10" s="259">
        <f t="shared" si="3"/>
        <v>5.6627262028179762E-2</v>
      </c>
      <c r="F10" s="370">
        <f t="shared" si="4"/>
        <v>-0.27245789229823092</v>
      </c>
      <c r="H10" s="268">
        <v>5181.3620000000001</v>
      </c>
      <c r="I10" s="269">
        <v>4660.5169999999998</v>
      </c>
      <c r="J10" s="258">
        <f t="shared" si="0"/>
        <v>6.7105787518366669E-2</v>
      </c>
      <c r="K10" s="259">
        <f t="shared" si="5"/>
        <v>6.3676269795555421E-2</v>
      </c>
      <c r="L10" s="370">
        <f t="shared" si="6"/>
        <v>-0.10052279690166413</v>
      </c>
      <c r="N10" s="371">
        <f t="shared" si="1"/>
        <v>2.5512350788286904</v>
      </c>
      <c r="O10" s="286">
        <f t="shared" si="1"/>
        <v>3.1541511740126777</v>
      </c>
      <c r="P10" s="370">
        <f t="shared" si="7"/>
        <v>0.23632322250005869</v>
      </c>
      <c r="Q10" s="373"/>
    </row>
    <row r="11" spans="1:17" s="12" customFormat="1" ht="20.100000000000001" customHeight="1" x14ac:dyDescent="0.25">
      <c r="A11" s="368" t="s">
        <v>167</v>
      </c>
      <c r="B11" s="268">
        <v>23603.040000000001</v>
      </c>
      <c r="C11" s="269">
        <v>19275.160000000003</v>
      </c>
      <c r="D11" s="258">
        <f t="shared" si="2"/>
        <v>8.2200688725189736E-2</v>
      </c>
      <c r="E11" s="259">
        <f t="shared" si="3"/>
        <v>7.3870657327653536E-2</v>
      </c>
      <c r="F11" s="370">
        <f t="shared" si="4"/>
        <v>-0.18336112636338359</v>
      </c>
      <c r="H11" s="268">
        <v>5385.3269999999984</v>
      </c>
      <c r="I11" s="269">
        <v>4525.2469999999994</v>
      </c>
      <c r="J11" s="258">
        <f t="shared" si="0"/>
        <v>6.9747415714038682E-2</v>
      </c>
      <c r="K11" s="259">
        <f t="shared" si="5"/>
        <v>6.1828086640071854E-2</v>
      </c>
      <c r="L11" s="370">
        <f t="shared" si="6"/>
        <v>-0.15970803629937408</v>
      </c>
      <c r="N11" s="371">
        <f t="shared" si="1"/>
        <v>2.2816243161897782</v>
      </c>
      <c r="O11" s="286">
        <f t="shared" si="1"/>
        <v>2.3477091759549591</v>
      </c>
      <c r="P11" s="370">
        <f t="shared" si="7"/>
        <v>2.8963953134729884E-2</v>
      </c>
      <c r="Q11" s="373"/>
    </row>
    <row r="12" spans="1:17" s="12" customFormat="1" ht="20.100000000000001" customHeight="1" x14ac:dyDescent="0.25">
      <c r="A12" s="368" t="s">
        <v>168</v>
      </c>
      <c r="B12" s="268">
        <v>12871.880000000003</v>
      </c>
      <c r="C12" s="269">
        <v>9792.52</v>
      </c>
      <c r="D12" s="258">
        <f t="shared" si="2"/>
        <v>4.4828013729926119E-2</v>
      </c>
      <c r="E12" s="259">
        <f t="shared" si="3"/>
        <v>3.7529125013447032E-2</v>
      </c>
      <c r="F12" s="370">
        <f t="shared" si="4"/>
        <v>-0.23923156524144118</v>
      </c>
      <c r="H12" s="268">
        <v>4394.6419999999989</v>
      </c>
      <c r="I12" s="269">
        <v>3884.9249999999997</v>
      </c>
      <c r="J12" s="258">
        <f t="shared" si="0"/>
        <v>5.6916677945159956E-2</v>
      </c>
      <c r="K12" s="259">
        <f t="shared" si="5"/>
        <v>5.3079418535647044E-2</v>
      </c>
      <c r="L12" s="370">
        <f t="shared" si="6"/>
        <v>-0.11598601205740976</v>
      </c>
      <c r="N12" s="371">
        <f t="shared" si="1"/>
        <v>3.4141415240042621</v>
      </c>
      <c r="O12" s="286">
        <f t="shared" si="1"/>
        <v>3.9672372382185586</v>
      </c>
      <c r="P12" s="370">
        <f t="shared" si="7"/>
        <v>0.16200140220479214</v>
      </c>
      <c r="Q12" s="373"/>
    </row>
    <row r="13" spans="1:17" s="12" customFormat="1" ht="20.100000000000001" customHeight="1" x14ac:dyDescent="0.25">
      <c r="A13" s="368" t="s">
        <v>169</v>
      </c>
      <c r="B13" s="268">
        <v>12652.250000000004</v>
      </c>
      <c r="C13" s="269">
        <v>11276.960000000001</v>
      </c>
      <c r="D13" s="258">
        <f t="shared" si="2"/>
        <v>4.4063123391024292E-2</v>
      </c>
      <c r="E13" s="259">
        <f t="shared" si="3"/>
        <v>4.3218134005510493E-2</v>
      </c>
      <c r="F13" s="370">
        <f t="shared" si="4"/>
        <v>-0.1086992432176097</v>
      </c>
      <c r="H13" s="268">
        <v>4275.3880000000008</v>
      </c>
      <c r="I13" s="269">
        <v>3810.598</v>
      </c>
      <c r="J13" s="258">
        <f t="shared" si="0"/>
        <v>5.5372174089857978E-2</v>
      </c>
      <c r="K13" s="259">
        <f t="shared" si="5"/>
        <v>5.2063894698893685E-2</v>
      </c>
      <c r="L13" s="370">
        <f t="shared" si="6"/>
        <v>-0.10871294020566105</v>
      </c>
      <c r="N13" s="371">
        <f t="shared" si="1"/>
        <v>3.3791523246853323</v>
      </c>
      <c r="O13" s="286">
        <f t="shared" si="1"/>
        <v>3.3791003958513639</v>
      </c>
      <c r="P13" s="370">
        <f t="shared" si="7"/>
        <v>-1.5367414362791224E-5</v>
      </c>
      <c r="Q13" s="373"/>
    </row>
    <row r="14" spans="1:17" s="12" customFormat="1" ht="20.100000000000001" customHeight="1" x14ac:dyDescent="0.25">
      <c r="A14" s="368" t="s">
        <v>166</v>
      </c>
      <c r="B14" s="268">
        <v>16003.769999999999</v>
      </c>
      <c r="C14" s="269">
        <v>9541.1700000000019</v>
      </c>
      <c r="D14" s="258">
        <f t="shared" si="2"/>
        <v>5.5735232249724168E-2</v>
      </c>
      <c r="E14" s="259">
        <f t="shared" si="3"/>
        <v>3.6565844308160761E-2</v>
      </c>
      <c r="F14" s="370">
        <f t="shared" si="4"/>
        <v>-0.40381735053677958</v>
      </c>
      <c r="H14" s="268">
        <v>5837.7889999999989</v>
      </c>
      <c r="I14" s="269">
        <v>3711.944</v>
      </c>
      <c r="J14" s="258">
        <f t="shared" si="0"/>
        <v>7.560742295386004E-2</v>
      </c>
      <c r="K14" s="259">
        <f t="shared" si="5"/>
        <v>5.071599301322003E-2</v>
      </c>
      <c r="L14" s="370">
        <f t="shared" si="6"/>
        <v>-0.36415242140474746</v>
      </c>
      <c r="N14" s="371">
        <f t="shared" si="1"/>
        <v>3.6477586218747202</v>
      </c>
      <c r="O14" s="286">
        <f t="shared" si="1"/>
        <v>3.8904494941396068</v>
      </c>
      <c r="P14" s="370">
        <f t="shared" si="7"/>
        <v>6.6531505349484626E-2</v>
      </c>
      <c r="Q14" s="373"/>
    </row>
    <row r="15" spans="1:17" s="12" customFormat="1" ht="20.100000000000001" customHeight="1" x14ac:dyDescent="0.25">
      <c r="A15" s="368" t="s">
        <v>171</v>
      </c>
      <c r="B15" s="268">
        <v>19036.87999999999</v>
      </c>
      <c r="C15" s="269">
        <v>23668.060000000005</v>
      </c>
      <c r="D15" s="258">
        <f t="shared" si="2"/>
        <v>6.6298436437797384E-2</v>
      </c>
      <c r="E15" s="259">
        <f t="shared" si="3"/>
        <v>9.0706129021514911E-2</v>
      </c>
      <c r="F15" s="370">
        <f t="shared" si="4"/>
        <v>0.24327410794205864</v>
      </c>
      <c r="H15" s="268">
        <v>2461.393</v>
      </c>
      <c r="I15" s="269">
        <v>2925.826</v>
      </c>
      <c r="J15" s="258">
        <f t="shared" si="0"/>
        <v>3.1878435758241772E-2</v>
      </c>
      <c r="K15" s="259">
        <f t="shared" si="5"/>
        <v>3.9975325859953038E-2</v>
      </c>
      <c r="L15" s="370">
        <f t="shared" si="6"/>
        <v>0.1886870564757436</v>
      </c>
      <c r="N15" s="371">
        <f t="shared" si="1"/>
        <v>1.2929602960148938</v>
      </c>
      <c r="O15" s="286">
        <f t="shared" si="1"/>
        <v>1.2361917284306358</v>
      </c>
      <c r="P15" s="370">
        <f t="shared" si="7"/>
        <v>-4.3905886173943302E-2</v>
      </c>
      <c r="Q15" s="373"/>
    </row>
    <row r="16" spans="1:17" ht="20.100000000000001" customHeight="1" x14ac:dyDescent="0.25">
      <c r="A16" s="13" t="s">
        <v>170</v>
      </c>
      <c r="B16" s="24">
        <v>10484.450000000003</v>
      </c>
      <c r="C16" s="160">
        <v>8620.159999999998</v>
      </c>
      <c r="D16" s="258">
        <f t="shared" si="2"/>
        <v>3.6513474997492509E-2</v>
      </c>
      <c r="E16" s="259">
        <f t="shared" si="3"/>
        <v>3.3036140061589406E-2</v>
      </c>
      <c r="F16" s="337">
        <f t="shared" si="4"/>
        <v>-0.17781476376920144</v>
      </c>
      <c r="H16" s="24">
        <v>3443.3150000000005</v>
      </c>
      <c r="I16" s="160">
        <v>2826.7239999999997</v>
      </c>
      <c r="J16" s="258">
        <f t="shared" si="0"/>
        <v>4.459568058529876E-2</v>
      </c>
      <c r="K16" s="259">
        <f t="shared" si="5"/>
        <v>3.8621303186228396E-2</v>
      </c>
      <c r="L16" s="337">
        <f t="shared" si="6"/>
        <v>-0.17906900762782399</v>
      </c>
      <c r="N16" s="47">
        <f t="shared" si="1"/>
        <v>3.284211379709951</v>
      </c>
      <c r="O16" s="163">
        <f t="shared" si="1"/>
        <v>3.2792013141287408</v>
      </c>
      <c r="P16" s="337">
        <f t="shared" si="7"/>
        <v>-1.5255003414709162E-3</v>
      </c>
      <c r="Q16" s="366"/>
    </row>
    <row r="17" spans="1:17" ht="20.100000000000001" customHeight="1" x14ac:dyDescent="0.25">
      <c r="A17" s="13" t="s">
        <v>172</v>
      </c>
      <c r="B17" s="24">
        <v>12245.11</v>
      </c>
      <c r="C17" s="160">
        <v>11650.130000000001</v>
      </c>
      <c r="D17" s="258">
        <f t="shared" si="2"/>
        <v>4.2645204834449633E-2</v>
      </c>
      <c r="E17" s="259">
        <f t="shared" si="3"/>
        <v>4.4648281054612056E-2</v>
      </c>
      <c r="F17" s="337">
        <f t="shared" si="4"/>
        <v>-4.8589191930493034E-2</v>
      </c>
      <c r="H17" s="24">
        <v>2627.8660000000004</v>
      </c>
      <c r="I17" s="160">
        <v>2491.471</v>
      </c>
      <c r="J17" s="258">
        <f t="shared" si="0"/>
        <v>3.4034490819738167E-2</v>
      </c>
      <c r="K17" s="259">
        <f t="shared" si="5"/>
        <v>3.4040768349048456E-2</v>
      </c>
      <c r="L17" s="337">
        <f t="shared" si="6"/>
        <v>-5.1903331448407343E-2</v>
      </c>
      <c r="N17" s="47">
        <f t="shared" si="1"/>
        <v>2.1460534041752179</v>
      </c>
      <c r="O17" s="163">
        <f t="shared" si="1"/>
        <v>2.1385778527793251</v>
      </c>
      <c r="P17" s="337">
        <f t="shared" si="7"/>
        <v>-3.4833948593026207E-3</v>
      </c>
      <c r="Q17" s="366"/>
    </row>
    <row r="18" spans="1:17" ht="20.100000000000001" customHeight="1" x14ac:dyDescent="0.25">
      <c r="A18" s="13" t="s">
        <v>173</v>
      </c>
      <c r="B18" s="24">
        <v>12305.09</v>
      </c>
      <c r="C18" s="160">
        <v>9865.7900000000009</v>
      </c>
      <c r="D18" s="258">
        <f t="shared" si="2"/>
        <v>4.2854093067055975E-2</v>
      </c>
      <c r="E18" s="259">
        <f t="shared" si="3"/>
        <v>3.7809926991868852E-2</v>
      </c>
      <c r="F18" s="337">
        <f t="shared" si="4"/>
        <v>-0.19823503932112641</v>
      </c>
      <c r="H18" s="24">
        <v>2749.2119999999995</v>
      </c>
      <c r="I18" s="160">
        <v>2326.0279999999998</v>
      </c>
      <c r="J18" s="258">
        <f t="shared" si="0"/>
        <v>3.5606088961733194E-2</v>
      </c>
      <c r="K18" s="259">
        <f t="shared" si="5"/>
        <v>3.1780333915747153E-2</v>
      </c>
      <c r="L18" s="337">
        <f t="shared" si="6"/>
        <v>-0.1539291986212776</v>
      </c>
      <c r="N18" s="47">
        <f t="shared" si="1"/>
        <v>2.2342071451732575</v>
      </c>
      <c r="O18" s="163">
        <f t="shared" si="1"/>
        <v>2.3576702930023847</v>
      </c>
      <c r="P18" s="337">
        <f t="shared" si="7"/>
        <v>5.5260385365723551E-2</v>
      </c>
      <c r="Q18" s="366"/>
    </row>
    <row r="19" spans="1:17" ht="20.100000000000001" customHeight="1" x14ac:dyDescent="0.25">
      <c r="A19" s="13" t="s">
        <v>174</v>
      </c>
      <c r="B19" s="24">
        <v>5839.5000000000009</v>
      </c>
      <c r="C19" s="160">
        <v>10226.290000000003</v>
      </c>
      <c r="D19" s="258">
        <f t="shared" si="2"/>
        <v>2.033682618047275E-2</v>
      </c>
      <c r="E19" s="259">
        <f t="shared" si="3"/>
        <v>3.9191517181865677E-2</v>
      </c>
      <c r="F19" s="337">
        <f t="shared" si="4"/>
        <v>0.75122698861203885</v>
      </c>
      <c r="H19" s="24">
        <v>1421.1509999999998</v>
      </c>
      <c r="I19" s="160">
        <v>1927.1210000000001</v>
      </c>
      <c r="J19" s="258">
        <f t="shared" si="0"/>
        <v>1.8405866457026996E-2</v>
      </c>
      <c r="K19" s="259">
        <f t="shared" si="5"/>
        <v>2.6330099584376706E-2</v>
      </c>
      <c r="L19" s="337">
        <f t="shared" si="6"/>
        <v>0.3560283178916247</v>
      </c>
      <c r="N19" s="47">
        <f t="shared" si="1"/>
        <v>2.4336861032622652</v>
      </c>
      <c r="O19" s="163">
        <f t="shared" si="1"/>
        <v>1.8844771662059256</v>
      </c>
      <c r="P19" s="337">
        <f t="shared" si="7"/>
        <v>-0.22566958668997844</v>
      </c>
      <c r="Q19" s="366"/>
    </row>
    <row r="20" spans="1:17" ht="20.100000000000001" customHeight="1" x14ac:dyDescent="0.25">
      <c r="A20" s="13" t="s">
        <v>175</v>
      </c>
      <c r="B20" s="24">
        <v>3381.5099999999998</v>
      </c>
      <c r="C20" s="160">
        <v>3553.5200000000004</v>
      </c>
      <c r="D20" s="258">
        <f t="shared" si="2"/>
        <v>1.1776552975003064E-2</v>
      </c>
      <c r="E20" s="259">
        <f t="shared" si="3"/>
        <v>1.3618608521380023E-2</v>
      </c>
      <c r="F20" s="337">
        <f t="shared" si="4"/>
        <v>5.0867807577088545E-2</v>
      </c>
      <c r="H20" s="24">
        <v>1194.5990000000002</v>
      </c>
      <c r="I20" s="160">
        <v>1532.6439999999998</v>
      </c>
      <c r="J20" s="258">
        <f t="shared" si="0"/>
        <v>1.5471705444177287E-2</v>
      </c>
      <c r="K20" s="259">
        <f t="shared" si="5"/>
        <v>2.094039198752826E-2</v>
      </c>
      <c r="L20" s="337">
        <f t="shared" si="6"/>
        <v>0.28297780259317107</v>
      </c>
      <c r="N20" s="47">
        <f t="shared" si="1"/>
        <v>3.5327383328749589</v>
      </c>
      <c r="O20" s="163">
        <f t="shared" si="1"/>
        <v>4.3130304599383136</v>
      </c>
      <c r="P20" s="337">
        <f t="shared" si="7"/>
        <v>0.22087458892783304</v>
      </c>
      <c r="Q20" s="366"/>
    </row>
    <row r="21" spans="1:17" ht="20.100000000000001" customHeight="1" x14ac:dyDescent="0.25">
      <c r="A21" s="13" t="s">
        <v>177</v>
      </c>
      <c r="B21" s="24">
        <v>5412.46</v>
      </c>
      <c r="C21" s="160">
        <v>5323.92</v>
      </c>
      <c r="D21" s="258">
        <f t="shared" si="2"/>
        <v>1.8849603258628566E-2</v>
      </c>
      <c r="E21" s="259">
        <f t="shared" si="3"/>
        <v>2.0403538541824872E-2</v>
      </c>
      <c r="F21" s="337">
        <f t="shared" si="4"/>
        <v>-1.635855045580013E-2</v>
      </c>
      <c r="H21" s="24">
        <v>1255.0939999999998</v>
      </c>
      <c r="I21" s="160">
        <v>1212.5390000000002</v>
      </c>
      <c r="J21" s="258">
        <f t="shared" si="0"/>
        <v>1.6255199169557519E-2</v>
      </c>
      <c r="K21" s="259">
        <f t="shared" si="5"/>
        <v>1.656682305882223E-2</v>
      </c>
      <c r="L21" s="337">
        <f t="shared" si="6"/>
        <v>-3.3905826973915594E-2</v>
      </c>
      <c r="N21" s="47">
        <f t="shared" si="1"/>
        <v>2.3188975068637916</v>
      </c>
      <c r="O21" s="163">
        <f t="shared" si="1"/>
        <v>2.2775304662729723</v>
      </c>
      <c r="P21" s="337">
        <f t="shared" si="7"/>
        <v>-1.7839098307870636E-2</v>
      </c>
      <c r="Q21" s="366"/>
    </row>
    <row r="22" spans="1:17" ht="20.100000000000001" customHeight="1" x14ac:dyDescent="0.25">
      <c r="A22" s="13" t="s">
        <v>176</v>
      </c>
      <c r="B22" s="24">
        <v>4118.1100000000006</v>
      </c>
      <c r="C22" s="160">
        <v>4959.9400000000005</v>
      </c>
      <c r="D22" s="258">
        <f t="shared" si="2"/>
        <v>1.4341859279401769E-2</v>
      </c>
      <c r="E22" s="259">
        <f t="shared" si="3"/>
        <v>1.9008611503392024E-2</v>
      </c>
      <c r="F22" s="337">
        <f t="shared" si="4"/>
        <v>0.20442144576031232</v>
      </c>
      <c r="H22" s="24">
        <v>988.84</v>
      </c>
      <c r="I22" s="160">
        <v>1148.8139999999999</v>
      </c>
      <c r="J22" s="258">
        <f t="shared" si="0"/>
        <v>1.280684247301418E-2</v>
      </c>
      <c r="K22" s="259">
        <f t="shared" si="5"/>
        <v>1.5696153497328988E-2</v>
      </c>
      <c r="L22" s="337">
        <f t="shared" si="6"/>
        <v>0.16177945875975872</v>
      </c>
      <c r="N22" s="47">
        <f t="shared" si="1"/>
        <v>2.4011986080993464</v>
      </c>
      <c r="O22" s="163">
        <f t="shared" si="1"/>
        <v>2.316185276434795</v>
      </c>
      <c r="P22" s="337">
        <f t="shared" si="7"/>
        <v>-3.540453979016886E-2</v>
      </c>
      <c r="Q22" s="366"/>
    </row>
    <row r="23" spans="1:17" ht="20.100000000000001" customHeight="1" x14ac:dyDescent="0.25">
      <c r="A23" s="13" t="s">
        <v>181</v>
      </c>
      <c r="B23" s="24">
        <v>6660.8600000000006</v>
      </c>
      <c r="C23" s="160">
        <v>4582.91</v>
      </c>
      <c r="D23" s="258">
        <f t="shared" si="2"/>
        <v>2.319732032407975E-2</v>
      </c>
      <c r="E23" s="259">
        <f t="shared" si="3"/>
        <v>1.7563671283324058E-2</v>
      </c>
      <c r="F23" s="337">
        <f t="shared" si="4"/>
        <v>-0.31196422083634856</v>
      </c>
      <c r="H23" s="24">
        <v>1609.6690000000001</v>
      </c>
      <c r="I23" s="160">
        <v>1118.3249999999998</v>
      </c>
      <c r="J23" s="258">
        <f t="shared" si="0"/>
        <v>2.0847434687810227E-2</v>
      </c>
      <c r="K23" s="259">
        <f t="shared" si="5"/>
        <v>1.5279584736868143E-2</v>
      </c>
      <c r="L23" s="337">
        <f t="shared" si="6"/>
        <v>-0.30524536410901887</v>
      </c>
      <c r="N23" s="47">
        <f t="shared" si="1"/>
        <v>2.4166083658866873</v>
      </c>
      <c r="O23" s="163">
        <f t="shared" si="1"/>
        <v>2.4402072045927148</v>
      </c>
      <c r="P23" s="337">
        <f t="shared" si="7"/>
        <v>9.7652722878697733E-3</v>
      </c>
      <c r="Q23" s="366"/>
    </row>
    <row r="24" spans="1:17" ht="20.100000000000001" customHeight="1" x14ac:dyDescent="0.25">
      <c r="A24" s="13" t="s">
        <v>179</v>
      </c>
      <c r="B24" s="24">
        <v>1979.1700000000003</v>
      </c>
      <c r="C24" s="160">
        <v>2106.8700000000003</v>
      </c>
      <c r="D24" s="258">
        <f t="shared" si="2"/>
        <v>6.8927196286679079E-3</v>
      </c>
      <c r="E24" s="259">
        <f t="shared" si="3"/>
        <v>8.0744269725342554E-3</v>
      </c>
      <c r="F24" s="337">
        <f t="shared" si="4"/>
        <v>6.4521996594532061E-2</v>
      </c>
      <c r="H24" s="24">
        <v>631.68700000000001</v>
      </c>
      <c r="I24" s="160">
        <v>1104.2549999999999</v>
      </c>
      <c r="J24" s="258">
        <f t="shared" si="0"/>
        <v>8.1812182974504554E-3</v>
      </c>
      <c r="K24" s="259">
        <f t="shared" si="5"/>
        <v>1.5087347455891921E-2</v>
      </c>
      <c r="L24" s="337">
        <f t="shared" si="6"/>
        <v>0.74810467842459927</v>
      </c>
      <c r="N24" s="47">
        <f t="shared" si="1"/>
        <v>3.1916763087556896</v>
      </c>
      <c r="O24" s="163">
        <f t="shared" si="1"/>
        <v>5.2412108957837908</v>
      </c>
      <c r="P24" s="337">
        <f t="shared" si="7"/>
        <v>0.6421498888861743</v>
      </c>
      <c r="Q24" s="366"/>
    </row>
    <row r="25" spans="1:17" ht="20.100000000000001" customHeight="1" x14ac:dyDescent="0.25">
      <c r="A25" s="13" t="s">
        <v>178</v>
      </c>
      <c r="B25" s="24">
        <v>6144.7899999999991</v>
      </c>
      <c r="C25" s="160">
        <v>3229.1599999999994</v>
      </c>
      <c r="D25" s="258">
        <f t="shared" si="2"/>
        <v>2.1400038726861394E-2</v>
      </c>
      <c r="E25" s="259">
        <f t="shared" si="3"/>
        <v>1.2375522268876917E-2</v>
      </c>
      <c r="F25" s="337">
        <f t="shared" si="4"/>
        <v>-0.47448814361434649</v>
      </c>
      <c r="H25" s="24">
        <v>1479.5500000000002</v>
      </c>
      <c r="I25" s="160">
        <v>937.28700000000003</v>
      </c>
      <c r="J25" s="258">
        <f t="shared" si="0"/>
        <v>1.9162214090194706E-2</v>
      </c>
      <c r="K25" s="259">
        <f t="shared" si="5"/>
        <v>1.2806077069961714E-2</v>
      </c>
      <c r="L25" s="337">
        <f t="shared" si="6"/>
        <v>-0.36650535635835224</v>
      </c>
      <c r="N25" s="47">
        <f t="shared" si="1"/>
        <v>2.4078121465501674</v>
      </c>
      <c r="O25" s="163">
        <f t="shared" si="1"/>
        <v>2.9025721859554814</v>
      </c>
      <c r="P25" s="337">
        <f t="shared" si="7"/>
        <v>0.20548116268712641</v>
      </c>
      <c r="Q25" s="366"/>
    </row>
    <row r="26" spans="1:17" ht="20.100000000000001" customHeight="1" x14ac:dyDescent="0.25">
      <c r="A26" s="13" t="s">
        <v>183</v>
      </c>
      <c r="B26" s="24">
        <v>18.280000000000005</v>
      </c>
      <c r="C26" s="160">
        <v>282.32000000000005</v>
      </c>
      <c r="D26" s="258">
        <f t="shared" si="2"/>
        <v>6.3662502368189381E-5</v>
      </c>
      <c r="E26" s="259">
        <f t="shared" si="3"/>
        <v>1.0819709915115177E-3</v>
      </c>
      <c r="F26" s="337">
        <f t="shared" si="4"/>
        <v>14.444201312910282</v>
      </c>
      <c r="H26" s="24">
        <v>44.529000000000011</v>
      </c>
      <c r="I26" s="160">
        <v>652.928</v>
      </c>
      <c r="J26" s="258">
        <f t="shared" si="0"/>
        <v>5.7671199433765685E-4</v>
      </c>
      <c r="K26" s="259">
        <f t="shared" si="5"/>
        <v>8.9209028708772901E-3</v>
      </c>
      <c r="L26" s="337">
        <f t="shared" si="6"/>
        <v>13.662983673561047</v>
      </c>
      <c r="N26" s="47">
        <f t="shared" si="1"/>
        <v>24.359409190371991</v>
      </c>
      <c r="O26" s="163">
        <f t="shared" si="1"/>
        <v>23.12723151034287</v>
      </c>
      <c r="P26" s="337">
        <f t="shared" si="7"/>
        <v>-5.0583233378095921E-2</v>
      </c>
      <c r="Q26" s="366"/>
    </row>
    <row r="27" spans="1:17" ht="20.100000000000001" customHeight="1" x14ac:dyDescent="0.25">
      <c r="A27" s="13" t="s">
        <v>182</v>
      </c>
      <c r="B27" s="24">
        <v>1562.2</v>
      </c>
      <c r="C27" s="160">
        <v>827.75999999999988</v>
      </c>
      <c r="D27" s="258">
        <f t="shared" si="2"/>
        <v>5.4405668052289625E-3</v>
      </c>
      <c r="E27" s="259">
        <f t="shared" si="3"/>
        <v>3.1723303624736948E-3</v>
      </c>
      <c r="F27" s="337">
        <f t="shared" si="4"/>
        <v>-0.47013186531814116</v>
      </c>
      <c r="H27" s="24">
        <v>1013.2879999999999</v>
      </c>
      <c r="I27" s="160">
        <v>588.83999999999992</v>
      </c>
      <c r="J27" s="258">
        <f t="shared" si="0"/>
        <v>1.3123477808134372E-2</v>
      </c>
      <c r="K27" s="259">
        <f t="shared" si="5"/>
        <v>8.0452736695123851E-3</v>
      </c>
      <c r="L27" s="337">
        <f t="shared" si="6"/>
        <v>-0.41888189734803927</v>
      </c>
      <c r="N27" s="47">
        <f t="shared" si="1"/>
        <v>6.4862885674049409</v>
      </c>
      <c r="O27" s="163">
        <f t="shared" si="1"/>
        <v>7.1136561322122365</v>
      </c>
      <c r="P27" s="337">
        <f t="shared" si="7"/>
        <v>9.6722117477159239E-2</v>
      </c>
      <c r="Q27" s="366"/>
    </row>
    <row r="28" spans="1:17" ht="20.100000000000001" customHeight="1" x14ac:dyDescent="0.25">
      <c r="A28" s="13" t="s">
        <v>184</v>
      </c>
      <c r="B28" s="24">
        <v>2782.8900000000003</v>
      </c>
      <c r="C28" s="160">
        <v>6426.3200000000006</v>
      </c>
      <c r="D28" s="258">
        <f t="shared" si="2"/>
        <v>9.6917801540158926E-3</v>
      </c>
      <c r="E28" s="259">
        <f t="shared" si="3"/>
        <v>2.4628406850985746E-2</v>
      </c>
      <c r="F28" s="337">
        <f t="shared" si="4"/>
        <v>1.3092253017546507</v>
      </c>
      <c r="H28" s="24">
        <v>245.995</v>
      </c>
      <c r="I28" s="160">
        <v>468.98599999999993</v>
      </c>
      <c r="J28" s="258">
        <f t="shared" si="0"/>
        <v>3.1859746917085913E-3</v>
      </c>
      <c r="K28" s="259">
        <f t="shared" si="5"/>
        <v>6.4077180849975122E-3</v>
      </c>
      <c r="L28" s="337">
        <f t="shared" si="6"/>
        <v>0.90648590418504416</v>
      </c>
      <c r="N28" s="47">
        <f t="shared" si="1"/>
        <v>0.88395516890714321</v>
      </c>
      <c r="O28" s="163">
        <f t="shared" si="1"/>
        <v>0.72978936623137325</v>
      </c>
      <c r="P28" s="337">
        <f t="shared" si="7"/>
        <v>-0.17440454912025591</v>
      </c>
      <c r="Q28" s="366"/>
    </row>
    <row r="29" spans="1:17" ht="20.100000000000001" customHeight="1" x14ac:dyDescent="0.25">
      <c r="A29" s="13" t="s">
        <v>199</v>
      </c>
      <c r="B29" s="24">
        <v>941.00000000000011</v>
      </c>
      <c r="C29" s="160">
        <v>1627.2099999999996</v>
      </c>
      <c r="D29" s="258">
        <f t="shared" si="2"/>
        <v>3.2771561667651094E-3</v>
      </c>
      <c r="E29" s="259">
        <f t="shared" si="3"/>
        <v>6.2361646964347404E-3</v>
      </c>
      <c r="F29" s="337">
        <f t="shared" si="4"/>
        <v>0.72923485653559972</v>
      </c>
      <c r="H29" s="24">
        <v>252.32099999999994</v>
      </c>
      <c r="I29" s="160">
        <v>411.35300000000001</v>
      </c>
      <c r="J29" s="258">
        <f t="shared" si="0"/>
        <v>3.26790512078133E-3</v>
      </c>
      <c r="K29" s="259">
        <f t="shared" si="5"/>
        <v>5.6202830306618578E-3</v>
      </c>
      <c r="L29" s="337">
        <f t="shared" si="6"/>
        <v>0.6302765128546578</v>
      </c>
      <c r="N29" s="47">
        <f t="shared" si="1"/>
        <v>2.6814133900106265</v>
      </c>
      <c r="O29" s="163">
        <f t="shared" si="1"/>
        <v>2.5279650444626083</v>
      </c>
      <c r="P29" s="337">
        <f t="shared" si="7"/>
        <v>-5.7226664907274932E-2</v>
      </c>
      <c r="Q29" s="366"/>
    </row>
    <row r="30" spans="1:17" ht="20.100000000000001" customHeight="1" x14ac:dyDescent="0.25">
      <c r="A30" s="13" t="s">
        <v>186</v>
      </c>
      <c r="B30" s="24">
        <v>1094.71</v>
      </c>
      <c r="C30" s="160">
        <v>1188.19</v>
      </c>
      <c r="D30" s="258">
        <f t="shared" si="2"/>
        <v>3.8124714424223514E-3</v>
      </c>
      <c r="E30" s="259">
        <f t="shared" si="3"/>
        <v>4.5536522825307098E-3</v>
      </c>
      <c r="F30" s="337">
        <f t="shared" si="4"/>
        <v>8.5392478373267813E-2</v>
      </c>
      <c r="H30" s="24">
        <v>355.79</v>
      </c>
      <c r="I30" s="160">
        <v>398.01599999999996</v>
      </c>
      <c r="J30" s="258">
        <f t="shared" si="0"/>
        <v>4.6079714447976577E-3</v>
      </c>
      <c r="K30" s="259">
        <f t="shared" si="5"/>
        <v>5.4380606698672673E-3</v>
      </c>
      <c r="L30" s="337">
        <f t="shared" si="6"/>
        <v>0.11868236881306371</v>
      </c>
      <c r="N30" s="47">
        <f t="shared" si="1"/>
        <v>3.2500844972641159</v>
      </c>
      <c r="O30" s="163">
        <f t="shared" si="1"/>
        <v>3.3497672931096871</v>
      </c>
      <c r="P30" s="337">
        <f t="shared" si="7"/>
        <v>3.0670832075130081E-2</v>
      </c>
      <c r="Q30" s="366"/>
    </row>
    <row r="31" spans="1:17" ht="20.100000000000001" customHeight="1" x14ac:dyDescent="0.25">
      <c r="A31" s="13" t="s">
        <v>203</v>
      </c>
      <c r="B31" s="24">
        <v>525</v>
      </c>
      <c r="C31" s="160">
        <v>1423.3600000000001</v>
      </c>
      <c r="D31" s="258">
        <f t="shared" si="2"/>
        <v>1.8283814958041256E-3</v>
      </c>
      <c r="E31" s="259">
        <f t="shared" si="3"/>
        <v>5.4549243074448629E-3</v>
      </c>
      <c r="F31" s="337">
        <f t="shared" si="4"/>
        <v>1.7111619047619051</v>
      </c>
      <c r="H31" s="24">
        <v>155.45999999999998</v>
      </c>
      <c r="I31" s="160">
        <v>349.92999999999995</v>
      </c>
      <c r="J31" s="258">
        <f t="shared" si="0"/>
        <v>2.0134215149617573E-3</v>
      </c>
      <c r="K31" s="259">
        <f t="shared" si="5"/>
        <v>4.7810655104484562E-3</v>
      </c>
      <c r="L31" s="337">
        <f t="shared" si="6"/>
        <v>1.2509327158111412</v>
      </c>
      <c r="N31" s="47">
        <f t="shared" si="1"/>
        <v>2.9611428571428569</v>
      </c>
      <c r="O31" s="163">
        <f t="shared" si="1"/>
        <v>2.4584785296762584</v>
      </c>
      <c r="P31" s="337">
        <f t="shared" si="7"/>
        <v>-0.1697534876623982</v>
      </c>
      <c r="Q31" s="366"/>
    </row>
    <row r="32" spans="1:17" ht="20.100000000000001" customHeight="1" thickBot="1" x14ac:dyDescent="0.3">
      <c r="A32" s="13" t="s">
        <v>17</v>
      </c>
      <c r="B32" s="24">
        <f>B33-SUM(B7:B31)</f>
        <v>25247.820000000007</v>
      </c>
      <c r="C32" s="160">
        <f>C33-SUM(C7:C31)</f>
        <v>19343.229999999952</v>
      </c>
      <c r="D32" s="258">
        <f t="shared" si="2"/>
        <v>8.7928851233130156E-2</v>
      </c>
      <c r="E32" s="259">
        <f t="shared" si="3"/>
        <v>7.4131530681975338E-2</v>
      </c>
      <c r="F32" s="337">
        <f t="shared" si="4"/>
        <v>-0.23386533966101045</v>
      </c>
      <c r="H32" s="24">
        <f>H33-SUM(H7:H31)</f>
        <v>6167.8810000000231</v>
      </c>
      <c r="I32" s="160">
        <f>I33-SUM(I7:I31)</f>
        <v>5000.3250000000262</v>
      </c>
      <c r="J32" s="258">
        <f t="shared" si="0"/>
        <v>7.9882569838697334E-2</v>
      </c>
      <c r="K32" s="259">
        <f t="shared" si="5"/>
        <v>6.8319039232227319E-2</v>
      </c>
      <c r="L32" s="337">
        <f t="shared" si="6"/>
        <v>-0.18929612941624402</v>
      </c>
      <c r="N32" s="47">
        <f t="shared" si="1"/>
        <v>2.4429360633908277</v>
      </c>
      <c r="O32" s="163">
        <f t="shared" si="1"/>
        <v>2.585051720938043</v>
      </c>
      <c r="P32" s="337">
        <f t="shared" si="7"/>
        <v>5.8174120754497731E-2</v>
      </c>
      <c r="Q32" s="366"/>
    </row>
    <row r="33" spans="1:17" ht="26.25" customHeight="1" thickBot="1" x14ac:dyDescent="0.3">
      <c r="A33" s="41" t="s">
        <v>18</v>
      </c>
      <c r="B33" s="42">
        <v>287139.20000000001</v>
      </c>
      <c r="C33" s="168">
        <v>260931.21000000002</v>
      </c>
      <c r="D33" s="313">
        <f>SUM(D7:D32)</f>
        <v>1</v>
      </c>
      <c r="E33" s="314">
        <f>SUM(E7:E32)</f>
        <v>0.99999999999999956</v>
      </c>
      <c r="F33" s="362">
        <f t="shared" si="4"/>
        <v>-9.1272769444227714E-2</v>
      </c>
      <c r="G33" s="68"/>
      <c r="H33" s="42">
        <v>77211.850000000006</v>
      </c>
      <c r="I33" s="168">
        <v>73190.798000000024</v>
      </c>
      <c r="J33" s="313">
        <f>SUM(J7:J32)</f>
        <v>1.0000000000000002</v>
      </c>
      <c r="K33" s="314">
        <f>SUM(K7:K32)</f>
        <v>1</v>
      </c>
      <c r="L33" s="362">
        <f t="shared" si="6"/>
        <v>-5.2078171938633532E-2</v>
      </c>
      <c r="M33" s="68"/>
      <c r="N33" s="43">
        <f t="shared" si="1"/>
        <v>2.689004148510548</v>
      </c>
      <c r="O33" s="170">
        <f t="shared" si="1"/>
        <v>2.8049844248221598</v>
      </c>
      <c r="P33" s="362">
        <f t="shared" si="7"/>
        <v>4.3131311781669734E-2</v>
      </c>
      <c r="Q33" s="366"/>
    </row>
    <row r="35" spans="1:17" ht="15.75" thickBot="1" x14ac:dyDescent="0.3"/>
    <row r="36" spans="1:17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7" x14ac:dyDescent="0.25">
      <c r="A37" s="468"/>
      <c r="B37" s="457" t="str">
        <f>B5</f>
        <v>abril</v>
      </c>
      <c r="C37" s="459"/>
      <c r="D37" s="457" t="str">
        <f>B37</f>
        <v>abril</v>
      </c>
      <c r="E37" s="459"/>
      <c r="F37" s="149" t="str">
        <f>F5</f>
        <v>2022 /2021</v>
      </c>
      <c r="H37" s="460" t="str">
        <f>B37</f>
        <v>abril</v>
      </c>
      <c r="I37" s="459"/>
      <c r="J37" s="457" t="str">
        <f>B37</f>
        <v>abril</v>
      </c>
      <c r="K37" s="458"/>
      <c r="L37" s="149" t="str">
        <f>F37</f>
        <v>2022 /2021</v>
      </c>
      <c r="N37" s="460" t="str">
        <f>B37</f>
        <v>abril</v>
      </c>
      <c r="O37" s="458"/>
      <c r="P37" s="149" t="str">
        <f>F37</f>
        <v>2022 /2021</v>
      </c>
    </row>
    <row r="38" spans="1:17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B38</f>
        <v>2021</v>
      </c>
      <c r="E38" s="152">
        <f>C38</f>
        <v>2022</v>
      </c>
      <c r="F38" s="150" t="str">
        <f>F6</f>
        <v>HL</v>
      </c>
      <c r="H38" s="30">
        <f>B38</f>
        <v>2021</v>
      </c>
      <c r="I38" s="152">
        <f>C38</f>
        <v>2022</v>
      </c>
      <c r="J38" s="117">
        <f>B38</f>
        <v>2021</v>
      </c>
      <c r="K38" s="152">
        <f>C38</f>
        <v>2022</v>
      </c>
      <c r="L38" s="365">
        <f>L6</f>
        <v>1000</v>
      </c>
      <c r="N38" s="30">
        <f>B38</f>
        <v>2021</v>
      </c>
      <c r="O38" s="152">
        <f>C38</f>
        <v>2022</v>
      </c>
      <c r="P38" s="150"/>
    </row>
    <row r="39" spans="1:17" ht="20.100000000000001" customHeight="1" x14ac:dyDescent="0.25">
      <c r="A39" s="44" t="s">
        <v>162</v>
      </c>
      <c r="B39" s="24">
        <v>34252.100000000006</v>
      </c>
      <c r="C39" s="167">
        <v>39006.979999999989</v>
      </c>
      <c r="D39" s="359">
        <f>B39/$B$62</f>
        <v>0.2550416976917349</v>
      </c>
      <c r="E39" s="308">
        <f>C39/$C$62</f>
        <v>0.29823286595608195</v>
      </c>
      <c r="F39" s="337">
        <f>(C39-B39)/B39</f>
        <v>0.13882010154121885</v>
      </c>
      <c r="H39" s="45">
        <v>9060.0350000000017</v>
      </c>
      <c r="I39" s="167">
        <v>10949.657000000003</v>
      </c>
      <c r="J39" s="312">
        <f>H39/$H$62</f>
        <v>0.25358126170464729</v>
      </c>
      <c r="K39" s="308">
        <f>I39/$I$62</f>
        <v>0.3059641119399879</v>
      </c>
      <c r="L39" s="337">
        <f>(I39-H39)/H39</f>
        <v>0.20856674394745725</v>
      </c>
      <c r="N39" s="47">
        <f t="shared" ref="N39:O62" si="8">(H39/B39)*10</f>
        <v>2.6451035119014596</v>
      </c>
      <c r="O39" s="169">
        <f t="shared" si="8"/>
        <v>2.8071019597005478</v>
      </c>
      <c r="P39" s="337">
        <f>(O39-N39)/N39</f>
        <v>6.1244653402102167E-2</v>
      </c>
    </row>
    <row r="40" spans="1:17" ht="20.100000000000001" customHeight="1" x14ac:dyDescent="0.25">
      <c r="A40" s="44" t="s">
        <v>167</v>
      </c>
      <c r="B40" s="24">
        <v>23603.040000000001</v>
      </c>
      <c r="C40" s="160">
        <v>19275.160000000003</v>
      </c>
      <c r="D40" s="359">
        <f t="shared" ref="D40:D61" si="9">B40/$B$62</f>
        <v>0.17574862248696943</v>
      </c>
      <c r="E40" s="259">
        <f t="shared" ref="E40:E61" si="10">C40/$C$62</f>
        <v>0.14737070669305943</v>
      </c>
      <c r="F40" s="337">
        <f t="shared" ref="F40:F62" si="11">(C40-B40)/B40</f>
        <v>-0.18336112636338359</v>
      </c>
      <c r="H40" s="24">
        <v>5385.3269999999984</v>
      </c>
      <c r="I40" s="160">
        <v>4525.2469999999994</v>
      </c>
      <c r="J40" s="359">
        <f t="shared" ref="J40:J62" si="12">H40/$H$62</f>
        <v>0.15072988298081658</v>
      </c>
      <c r="K40" s="259">
        <f t="shared" ref="K40:K62" si="13">I40/$I$62</f>
        <v>0.12644808688199949</v>
      </c>
      <c r="L40" s="337">
        <f t="shared" ref="L40:L62" si="14">(I40-H40)/H40</f>
        <v>-0.15970803629937408</v>
      </c>
      <c r="N40" s="47">
        <f t="shared" si="8"/>
        <v>2.2816243161897782</v>
      </c>
      <c r="O40" s="163">
        <f t="shared" si="8"/>
        <v>2.3477091759549591</v>
      </c>
      <c r="P40" s="337">
        <f t="shared" ref="P40:P62" si="15">(O40-N40)/N40</f>
        <v>2.8963953134729884E-2</v>
      </c>
    </row>
    <row r="41" spans="1:17" ht="20.100000000000001" customHeight="1" x14ac:dyDescent="0.25">
      <c r="A41" s="44" t="s">
        <v>168</v>
      </c>
      <c r="B41" s="24">
        <v>12871.880000000003</v>
      </c>
      <c r="C41" s="160">
        <v>9792.52</v>
      </c>
      <c r="D41" s="359">
        <f t="shared" si="9"/>
        <v>9.5844229337304548E-2</v>
      </c>
      <c r="E41" s="259">
        <f t="shared" si="10"/>
        <v>7.4869966978531849E-2</v>
      </c>
      <c r="F41" s="337">
        <f t="shared" si="11"/>
        <v>-0.23923156524144118</v>
      </c>
      <c r="H41" s="24">
        <v>4394.6419999999989</v>
      </c>
      <c r="I41" s="160">
        <v>3884.9249999999997</v>
      </c>
      <c r="J41" s="359">
        <f t="shared" si="12"/>
        <v>0.123001606848123</v>
      </c>
      <c r="K41" s="259">
        <f t="shared" si="13"/>
        <v>0.10855569517642946</v>
      </c>
      <c r="L41" s="337">
        <f t="shared" si="14"/>
        <v>-0.11598601205740976</v>
      </c>
      <c r="N41" s="47">
        <f t="shared" si="8"/>
        <v>3.4141415240042621</v>
      </c>
      <c r="O41" s="163">
        <f t="shared" si="8"/>
        <v>3.9672372382185586</v>
      </c>
      <c r="P41" s="337">
        <f t="shared" si="15"/>
        <v>0.16200140220479214</v>
      </c>
    </row>
    <row r="42" spans="1:17" ht="20.100000000000001" customHeight="1" x14ac:dyDescent="0.25">
      <c r="A42" s="44" t="s">
        <v>169</v>
      </c>
      <c r="B42" s="24">
        <v>12652.250000000004</v>
      </c>
      <c r="C42" s="160">
        <v>11276.960000000001</v>
      </c>
      <c r="D42" s="359">
        <f t="shared" si="9"/>
        <v>9.4208860759493682E-2</v>
      </c>
      <c r="E42" s="259">
        <f t="shared" si="10"/>
        <v>8.6219443291228881E-2</v>
      </c>
      <c r="F42" s="337">
        <f t="shared" si="11"/>
        <v>-0.1086992432176097</v>
      </c>
      <c r="H42" s="24">
        <v>4275.3880000000008</v>
      </c>
      <c r="I42" s="160">
        <v>3810.598</v>
      </c>
      <c r="J42" s="359">
        <f t="shared" si="12"/>
        <v>0.11966380740437632</v>
      </c>
      <c r="K42" s="259">
        <f t="shared" si="13"/>
        <v>0.10647879043428425</v>
      </c>
      <c r="L42" s="337">
        <f t="shared" si="14"/>
        <v>-0.10871294020566105</v>
      </c>
      <c r="N42" s="47">
        <f t="shared" si="8"/>
        <v>3.3791523246853323</v>
      </c>
      <c r="O42" s="163">
        <f t="shared" si="8"/>
        <v>3.3791003958513639</v>
      </c>
      <c r="P42" s="337">
        <f t="shared" si="15"/>
        <v>-1.5367414362791224E-5</v>
      </c>
    </row>
    <row r="43" spans="1:17" ht="20.100000000000001" customHeight="1" x14ac:dyDescent="0.25">
      <c r="A43" s="44" t="s">
        <v>172</v>
      </c>
      <c r="B43" s="24">
        <v>12245.11</v>
      </c>
      <c r="C43" s="160">
        <v>11650.130000000001</v>
      </c>
      <c r="D43" s="359">
        <f t="shared" si="9"/>
        <v>9.1177289650037213E-2</v>
      </c>
      <c r="E43" s="259">
        <f t="shared" si="10"/>
        <v>8.907256236347777E-2</v>
      </c>
      <c r="F43" s="337">
        <f t="shared" si="11"/>
        <v>-4.8589191930493034E-2</v>
      </c>
      <c r="H43" s="24">
        <v>2627.8660000000004</v>
      </c>
      <c r="I43" s="160">
        <v>2491.471</v>
      </c>
      <c r="J43" s="359">
        <f t="shared" si="12"/>
        <v>7.3551324677083987E-2</v>
      </c>
      <c r="K43" s="259">
        <f t="shared" si="13"/>
        <v>6.9618684123094757E-2</v>
      </c>
      <c r="L43" s="337">
        <f t="shared" si="14"/>
        <v>-5.1903331448407343E-2</v>
      </c>
      <c r="N43" s="47">
        <f t="shared" si="8"/>
        <v>2.1460534041752179</v>
      </c>
      <c r="O43" s="163">
        <f t="shared" si="8"/>
        <v>2.1385778527793251</v>
      </c>
      <c r="P43" s="337">
        <f t="shared" si="15"/>
        <v>-3.4833948593026207E-3</v>
      </c>
    </row>
    <row r="44" spans="1:17" ht="20.100000000000001" customHeight="1" x14ac:dyDescent="0.25">
      <c r="A44" s="44" t="s">
        <v>173</v>
      </c>
      <c r="B44" s="24">
        <v>12305.09</v>
      </c>
      <c r="C44" s="160">
        <v>9865.7900000000009</v>
      </c>
      <c r="D44" s="359">
        <f t="shared" si="9"/>
        <v>9.162390171258375E-2</v>
      </c>
      <c r="E44" s="259">
        <f t="shared" si="10"/>
        <v>7.5430162156128328E-2</v>
      </c>
      <c r="F44" s="337">
        <f t="shared" si="11"/>
        <v>-0.19823503932112641</v>
      </c>
      <c r="H44" s="24">
        <v>2749.2119999999995</v>
      </c>
      <c r="I44" s="160">
        <v>2326.0279999999998</v>
      </c>
      <c r="J44" s="359">
        <f t="shared" si="12"/>
        <v>7.6947677095458966E-2</v>
      </c>
      <c r="K44" s="259">
        <f t="shared" si="13"/>
        <v>6.4995742913914648E-2</v>
      </c>
      <c r="L44" s="337">
        <f t="shared" si="14"/>
        <v>-0.1539291986212776</v>
      </c>
      <c r="N44" s="47">
        <f t="shared" si="8"/>
        <v>2.2342071451732575</v>
      </c>
      <c r="O44" s="163">
        <f t="shared" si="8"/>
        <v>2.3576702930023847</v>
      </c>
      <c r="P44" s="337">
        <f t="shared" si="15"/>
        <v>5.5260385365723551E-2</v>
      </c>
    </row>
    <row r="45" spans="1:17" ht="20.100000000000001" customHeight="1" x14ac:dyDescent="0.25">
      <c r="A45" s="44" t="s">
        <v>174</v>
      </c>
      <c r="B45" s="24">
        <v>5839.5000000000009</v>
      </c>
      <c r="C45" s="160">
        <v>10226.290000000003</v>
      </c>
      <c r="D45" s="359">
        <f t="shared" si="9"/>
        <v>4.3481012658227847E-2</v>
      </c>
      <c r="E45" s="259">
        <f t="shared" si="10"/>
        <v>7.8186411119190016E-2</v>
      </c>
      <c r="F45" s="337">
        <f t="shared" si="11"/>
        <v>0.75122698861203885</v>
      </c>
      <c r="H45" s="24">
        <v>1421.1509999999998</v>
      </c>
      <c r="I45" s="160">
        <v>1927.1210000000001</v>
      </c>
      <c r="J45" s="359">
        <f t="shared" si="12"/>
        <v>3.9776586255220993E-2</v>
      </c>
      <c r="K45" s="259">
        <f t="shared" si="13"/>
        <v>5.384916307112645E-2</v>
      </c>
      <c r="L45" s="337">
        <f t="shared" si="14"/>
        <v>0.3560283178916247</v>
      </c>
      <c r="N45" s="47">
        <f t="shared" si="8"/>
        <v>2.4336861032622652</v>
      </c>
      <c r="O45" s="163">
        <f t="shared" si="8"/>
        <v>1.8844771662059256</v>
      </c>
      <c r="P45" s="337">
        <f t="shared" si="15"/>
        <v>-0.22566958668997844</v>
      </c>
    </row>
    <row r="46" spans="1:17" ht="20.100000000000001" customHeight="1" x14ac:dyDescent="0.25">
      <c r="A46" s="44" t="s">
        <v>175</v>
      </c>
      <c r="B46" s="24">
        <v>3381.5099999999998</v>
      </c>
      <c r="C46" s="160">
        <v>3553.5200000000004</v>
      </c>
      <c r="D46" s="359">
        <f t="shared" si="9"/>
        <v>2.5178778853313471E-2</v>
      </c>
      <c r="E46" s="259">
        <f t="shared" si="10"/>
        <v>2.7168892691314651E-2</v>
      </c>
      <c r="F46" s="337">
        <f t="shared" si="11"/>
        <v>5.0867807577088545E-2</v>
      </c>
      <c r="H46" s="24">
        <v>1194.5990000000002</v>
      </c>
      <c r="I46" s="160">
        <v>1532.6439999999998</v>
      </c>
      <c r="J46" s="359">
        <f t="shared" si="12"/>
        <v>3.3435623775306601E-2</v>
      </c>
      <c r="K46" s="259">
        <f t="shared" si="13"/>
        <v>4.2826369847032704E-2</v>
      </c>
      <c r="L46" s="337">
        <f t="shared" si="14"/>
        <v>0.28297780259317107</v>
      </c>
      <c r="N46" s="47">
        <f t="shared" si="8"/>
        <v>3.5327383328749589</v>
      </c>
      <c r="O46" s="163">
        <f t="shared" si="8"/>
        <v>4.3130304599383136</v>
      </c>
      <c r="P46" s="337">
        <f t="shared" si="15"/>
        <v>0.22087458892783304</v>
      </c>
    </row>
    <row r="47" spans="1:17" ht="20.100000000000001" customHeight="1" x14ac:dyDescent="0.25">
      <c r="A47" s="44" t="s">
        <v>177</v>
      </c>
      <c r="B47" s="24">
        <v>5412.46</v>
      </c>
      <c r="C47" s="160">
        <v>5323.92</v>
      </c>
      <c r="D47" s="359">
        <f t="shared" si="9"/>
        <v>4.0301265822784801E-2</v>
      </c>
      <c r="E47" s="259">
        <f t="shared" si="10"/>
        <v>4.0704712841673575E-2</v>
      </c>
      <c r="F47" s="337">
        <f t="shared" si="11"/>
        <v>-1.635855045580013E-2</v>
      </c>
      <c r="H47" s="24">
        <v>1255.0939999999998</v>
      </c>
      <c r="I47" s="160">
        <v>1212.5390000000002</v>
      </c>
      <c r="J47" s="359">
        <f t="shared" si="12"/>
        <v>3.5128817943631839E-2</v>
      </c>
      <c r="K47" s="259">
        <f t="shared" si="13"/>
        <v>3.3881738791233455E-2</v>
      </c>
      <c r="L47" s="337">
        <f t="shared" si="14"/>
        <v>-3.3905826973915594E-2</v>
      </c>
      <c r="N47" s="47">
        <f t="shared" si="8"/>
        <v>2.3188975068637916</v>
      </c>
      <c r="O47" s="163">
        <f t="shared" si="8"/>
        <v>2.2775304662729723</v>
      </c>
      <c r="P47" s="337">
        <f t="shared" si="15"/>
        <v>-1.7839098307870636E-2</v>
      </c>
    </row>
    <row r="48" spans="1:17" ht="20.100000000000001" customHeight="1" x14ac:dyDescent="0.25">
      <c r="A48" s="44" t="s">
        <v>176</v>
      </c>
      <c r="B48" s="24">
        <v>4118.1100000000006</v>
      </c>
      <c r="C48" s="160">
        <v>4959.9400000000005</v>
      </c>
      <c r="D48" s="359">
        <f t="shared" si="9"/>
        <v>3.0663514519731941E-2</v>
      </c>
      <c r="E48" s="259">
        <f t="shared" si="10"/>
        <v>3.7921857092505229E-2</v>
      </c>
      <c r="F48" s="337">
        <f t="shared" si="11"/>
        <v>0.20442144576031232</v>
      </c>
      <c r="H48" s="24">
        <v>988.84</v>
      </c>
      <c r="I48" s="160">
        <v>1148.8139999999999</v>
      </c>
      <c r="J48" s="359">
        <f t="shared" si="12"/>
        <v>2.7676636439486535E-2</v>
      </c>
      <c r="K48" s="259">
        <f t="shared" si="13"/>
        <v>3.2101083649855436E-2</v>
      </c>
      <c r="L48" s="337">
        <f t="shared" si="14"/>
        <v>0.16177945875975872</v>
      </c>
      <c r="N48" s="47">
        <f t="shared" si="8"/>
        <v>2.4011986080993464</v>
      </c>
      <c r="O48" s="163">
        <f t="shared" si="8"/>
        <v>2.316185276434795</v>
      </c>
      <c r="P48" s="337">
        <f t="shared" si="15"/>
        <v>-3.540453979016886E-2</v>
      </c>
    </row>
    <row r="49" spans="1:16" ht="20.100000000000001" customHeight="1" x14ac:dyDescent="0.25">
      <c r="A49" s="44" t="s">
        <v>186</v>
      </c>
      <c r="B49" s="24">
        <v>1094.71</v>
      </c>
      <c r="C49" s="160">
        <v>1188.19</v>
      </c>
      <c r="D49" s="359">
        <f t="shared" si="9"/>
        <v>8.1512285927029023E-3</v>
      </c>
      <c r="E49" s="259">
        <f t="shared" si="10"/>
        <v>9.0844589609438385E-3</v>
      </c>
      <c r="F49" s="337">
        <f t="shared" si="11"/>
        <v>8.5392478373267813E-2</v>
      </c>
      <c r="H49" s="24">
        <v>355.79</v>
      </c>
      <c r="I49" s="160">
        <v>398.01599999999996</v>
      </c>
      <c r="J49" s="359">
        <f t="shared" si="12"/>
        <v>9.9582040358449451E-3</v>
      </c>
      <c r="K49" s="259">
        <f t="shared" si="13"/>
        <v>1.1121682805032722E-2</v>
      </c>
      <c r="L49" s="337">
        <f t="shared" si="14"/>
        <v>0.11868236881306371</v>
      </c>
      <c r="N49" s="47">
        <f t="shared" si="8"/>
        <v>3.2500844972641159</v>
      </c>
      <c r="O49" s="163">
        <f t="shared" si="8"/>
        <v>3.3497672931096871</v>
      </c>
      <c r="P49" s="337">
        <f t="shared" si="15"/>
        <v>3.0670832075130081E-2</v>
      </c>
    </row>
    <row r="50" spans="1:16" ht="20.100000000000001" customHeight="1" x14ac:dyDescent="0.25">
      <c r="A50" s="44" t="s">
        <v>180</v>
      </c>
      <c r="B50" s="24">
        <v>2097.21</v>
      </c>
      <c r="C50" s="160">
        <v>1012.08</v>
      </c>
      <c r="D50" s="359">
        <f t="shared" si="9"/>
        <v>1.5615860014892029E-2</v>
      </c>
      <c r="E50" s="259">
        <f t="shared" si="10"/>
        <v>7.7379873801261085E-3</v>
      </c>
      <c r="F50" s="337">
        <f t="shared" si="11"/>
        <v>-0.51741599553692763</v>
      </c>
      <c r="H50" s="24">
        <v>619.61300000000006</v>
      </c>
      <c r="I50" s="160">
        <v>346.315</v>
      </c>
      <c r="J50" s="359">
        <f t="shared" si="12"/>
        <v>1.7342344296528835E-2</v>
      </c>
      <c r="K50" s="259">
        <f t="shared" si="13"/>
        <v>9.6770119307387319E-3</v>
      </c>
      <c r="L50" s="337">
        <f t="shared" si="14"/>
        <v>-0.44107854418806586</v>
      </c>
      <c r="N50" s="47">
        <f t="shared" si="8"/>
        <v>2.9544633107795599</v>
      </c>
      <c r="O50" s="163">
        <f t="shared" si="8"/>
        <v>3.4218144810686901</v>
      </c>
      <c r="P50" s="337">
        <f t="shared" si="15"/>
        <v>0.1581847940314465</v>
      </c>
    </row>
    <row r="51" spans="1:16" ht="20.100000000000001" customHeight="1" x14ac:dyDescent="0.25">
      <c r="A51" s="44" t="s">
        <v>191</v>
      </c>
      <c r="B51" s="24">
        <v>578.2399999999999</v>
      </c>
      <c r="C51" s="160">
        <v>769.41999999999973</v>
      </c>
      <c r="D51" s="359">
        <f t="shared" si="9"/>
        <v>4.3055845122859249E-3</v>
      </c>
      <c r="E51" s="259">
        <f t="shared" si="10"/>
        <v>5.8826992431592643E-3</v>
      </c>
      <c r="F51" s="337">
        <f t="shared" si="11"/>
        <v>0.33062396236856645</v>
      </c>
      <c r="H51" s="24">
        <v>164.11500000000001</v>
      </c>
      <c r="I51" s="160">
        <v>228.74800000000005</v>
      </c>
      <c r="J51" s="359">
        <f t="shared" si="12"/>
        <v>4.5934136860021164E-3</v>
      </c>
      <c r="K51" s="259">
        <f t="shared" si="13"/>
        <v>6.3918603731649625E-3</v>
      </c>
      <c r="L51" s="337">
        <f t="shared" si="14"/>
        <v>0.39382749900984088</v>
      </c>
      <c r="N51" s="47">
        <f t="shared" si="8"/>
        <v>2.8381813779745442</v>
      </c>
      <c r="O51" s="163">
        <f t="shared" si="8"/>
        <v>2.9729926438096244</v>
      </c>
      <c r="P51" s="337">
        <f t="shared" si="15"/>
        <v>4.7499172139339331E-2</v>
      </c>
    </row>
    <row r="52" spans="1:16" ht="20.100000000000001" customHeight="1" x14ac:dyDescent="0.25">
      <c r="A52" s="44" t="s">
        <v>188</v>
      </c>
      <c r="B52" s="24">
        <v>447.6699999999999</v>
      </c>
      <c r="C52" s="160">
        <v>417.78000000000003</v>
      </c>
      <c r="D52" s="359">
        <f t="shared" si="9"/>
        <v>3.3333581533879358E-3</v>
      </c>
      <c r="E52" s="259">
        <f t="shared" si="10"/>
        <v>3.1941905458749168E-3</v>
      </c>
      <c r="F52" s="337">
        <f t="shared" si="11"/>
        <v>-6.6767931735429845E-2</v>
      </c>
      <c r="H52" s="24">
        <v>236.929</v>
      </c>
      <c r="I52" s="160">
        <v>169.92200000000003</v>
      </c>
      <c r="J52" s="359">
        <f t="shared" si="12"/>
        <v>6.6314042665862076E-3</v>
      </c>
      <c r="K52" s="259">
        <f t="shared" si="13"/>
        <v>4.7480970252371021E-3</v>
      </c>
      <c r="L52" s="337">
        <f t="shared" si="14"/>
        <v>-0.28281468287968115</v>
      </c>
      <c r="N52" s="47">
        <f t="shared" ref="N52:N53" si="16">(H52/B52)*10</f>
        <v>5.2924922375857228</v>
      </c>
      <c r="O52" s="163">
        <f t="shared" ref="O52:O53" si="17">(I52/C52)*10</f>
        <v>4.067260280530423</v>
      </c>
      <c r="P52" s="337">
        <f t="shared" ref="P52:P53" si="18">(O52-N52)/N52</f>
        <v>-0.23150377970402355</v>
      </c>
    </row>
    <row r="53" spans="1:16" ht="20.100000000000001" customHeight="1" x14ac:dyDescent="0.25">
      <c r="A53" s="44" t="s">
        <v>190</v>
      </c>
      <c r="B53" s="24">
        <v>464.12000000000006</v>
      </c>
      <c r="C53" s="160">
        <v>489.97</v>
      </c>
      <c r="D53" s="359">
        <f t="shared" si="9"/>
        <v>3.45584512285927E-3</v>
      </c>
      <c r="E53" s="259">
        <f t="shared" si="10"/>
        <v>3.7461284450244934E-3</v>
      </c>
      <c r="F53" s="337">
        <f t="shared" si="11"/>
        <v>5.5696802551064302E-2</v>
      </c>
      <c r="H53" s="24">
        <v>187.18000000000004</v>
      </c>
      <c r="I53" s="160">
        <v>167.374</v>
      </c>
      <c r="J53" s="359">
        <f t="shared" si="12"/>
        <v>5.2389798235741789E-3</v>
      </c>
      <c r="K53" s="259">
        <f t="shared" si="13"/>
        <v>4.6768987623852986E-3</v>
      </c>
      <c r="L53" s="337">
        <f t="shared" si="14"/>
        <v>-0.10581258681483084</v>
      </c>
      <c r="N53" s="47">
        <f t="shared" si="16"/>
        <v>4.0330087046453507</v>
      </c>
      <c r="O53" s="163">
        <f t="shared" si="17"/>
        <v>3.4160050615343795</v>
      </c>
      <c r="P53" s="337">
        <f t="shared" si="18"/>
        <v>-0.15298842335755097</v>
      </c>
    </row>
    <row r="54" spans="1:16" ht="20.100000000000001" customHeight="1" x14ac:dyDescent="0.25">
      <c r="A54" s="44" t="s">
        <v>189</v>
      </c>
      <c r="B54" s="24">
        <v>457.39999999999992</v>
      </c>
      <c r="C54" s="160">
        <v>630.62000000000012</v>
      </c>
      <c r="D54" s="359">
        <f t="shared" si="9"/>
        <v>3.4058078927773627E-3</v>
      </c>
      <c r="E54" s="259">
        <f t="shared" si="10"/>
        <v>4.8214860501690849E-3</v>
      </c>
      <c r="F54" s="337">
        <f t="shared" si="11"/>
        <v>0.37870572802798474</v>
      </c>
      <c r="H54" s="24">
        <v>103.92799999999998</v>
      </c>
      <c r="I54" s="160">
        <v>166.65200000000002</v>
      </c>
      <c r="J54" s="359">
        <f t="shared" si="12"/>
        <v>2.9088401277081793E-3</v>
      </c>
      <c r="K54" s="259">
        <f t="shared" si="13"/>
        <v>4.6567240583904003E-3</v>
      </c>
      <c r="L54" s="337">
        <f t="shared" si="14"/>
        <v>0.60353321530290238</v>
      </c>
      <c r="N54" s="47">
        <f t="shared" ref="N54" si="19">(H54/B54)*10</f>
        <v>2.2721469173589854</v>
      </c>
      <c r="O54" s="163">
        <f t="shared" ref="O54" si="20">(I54/C54)*10</f>
        <v>2.6426691192794389</v>
      </c>
      <c r="P54" s="337">
        <f t="shared" ref="P54" si="21">(O54-N54)/N54</f>
        <v>0.16307141016705357</v>
      </c>
    </row>
    <row r="55" spans="1:16" ht="20.100000000000001" customHeight="1" x14ac:dyDescent="0.25">
      <c r="A55" s="44" t="s">
        <v>187</v>
      </c>
      <c r="B55" s="24">
        <v>334.93</v>
      </c>
      <c r="C55" s="160">
        <v>381.53000000000003</v>
      </c>
      <c r="D55" s="359">
        <f t="shared" si="9"/>
        <v>2.4938942665673858E-3</v>
      </c>
      <c r="E55" s="259">
        <f t="shared" si="10"/>
        <v>2.9170365239304346E-3</v>
      </c>
      <c r="F55" s="337">
        <f t="shared" si="11"/>
        <v>0.13913355029409136</v>
      </c>
      <c r="H55" s="24">
        <v>94.578000000000017</v>
      </c>
      <c r="I55" s="160">
        <v>160.96099999999996</v>
      </c>
      <c r="J55" s="359">
        <f t="shared" si="12"/>
        <v>2.6471430374719451E-3</v>
      </c>
      <c r="K55" s="259">
        <f t="shared" si="13"/>
        <v>4.4977015647131562E-3</v>
      </c>
      <c r="L55" s="337">
        <f t="shared" si="14"/>
        <v>0.70188627376345369</v>
      </c>
      <c r="N55" s="47">
        <f t="shared" si="8"/>
        <v>2.8238139312692208</v>
      </c>
      <c r="O55" s="163">
        <f t="shared" si="8"/>
        <v>4.2188294498466679</v>
      </c>
      <c r="P55" s="337">
        <f t="shared" si="15"/>
        <v>0.49401821526903117</v>
      </c>
    </row>
    <row r="56" spans="1:16" ht="20.100000000000001" customHeight="1" x14ac:dyDescent="0.25">
      <c r="A56" s="44" t="s">
        <v>192</v>
      </c>
      <c r="B56" s="24">
        <v>937.66</v>
      </c>
      <c r="C56" s="160">
        <v>298.71999999999997</v>
      </c>
      <c r="D56" s="359">
        <f t="shared" si="9"/>
        <v>6.9818317200297823E-3</v>
      </c>
      <c r="E56" s="259">
        <f t="shared" si="10"/>
        <v>2.2839020533863635E-3</v>
      </c>
      <c r="F56" s="337">
        <f t="shared" si="11"/>
        <v>-0.68141970437045418</v>
      </c>
      <c r="H56" s="24">
        <v>262.46499999999997</v>
      </c>
      <c r="I56" s="160">
        <v>107.663</v>
      </c>
      <c r="J56" s="359">
        <f t="shared" si="12"/>
        <v>7.3461312073640154E-3</v>
      </c>
      <c r="K56" s="259">
        <f t="shared" si="13"/>
        <v>3.0084060335218636E-3</v>
      </c>
      <c r="L56" s="337">
        <f t="shared" si="14"/>
        <v>-0.58980054483454925</v>
      </c>
      <c r="N56" s="47">
        <f t="shared" ref="N56" si="22">(H56/B56)*10</f>
        <v>2.799148945246678</v>
      </c>
      <c r="O56" s="163">
        <f t="shared" ref="O56" si="23">(I56/C56)*10</f>
        <v>3.6041443492233531</v>
      </c>
      <c r="P56" s="337">
        <f t="shared" ref="P56" si="24">(O56-N56)/N56</f>
        <v>0.28758576971892219</v>
      </c>
    </row>
    <row r="57" spans="1:16" ht="20.100000000000001" customHeight="1" x14ac:dyDescent="0.25">
      <c r="A57" s="44" t="s">
        <v>193</v>
      </c>
      <c r="B57" s="24">
        <v>570.35</v>
      </c>
      <c r="C57" s="160">
        <v>316.42999999999995</v>
      </c>
      <c r="D57" s="359">
        <f t="shared" si="9"/>
        <v>4.2468354430379735E-3</v>
      </c>
      <c r="E57" s="259">
        <f t="shared" si="10"/>
        <v>2.419306128659102E-3</v>
      </c>
      <c r="F57" s="337">
        <f t="shared" si="11"/>
        <v>-0.44520031559568696</v>
      </c>
      <c r="H57" s="24">
        <v>162.46900000000005</v>
      </c>
      <c r="I57" s="160">
        <v>98.46999999999997</v>
      </c>
      <c r="J57" s="359">
        <f t="shared" si="12"/>
        <v>4.5473438025230972E-3</v>
      </c>
      <c r="K57" s="259">
        <f t="shared" si="13"/>
        <v>2.7515278426283665E-3</v>
      </c>
      <c r="L57" s="337">
        <f t="shared" si="14"/>
        <v>-0.39391514688956086</v>
      </c>
      <c r="N57" s="47">
        <f t="shared" ref="N57" si="25">(H57/B57)*10</f>
        <v>2.8485842026825643</v>
      </c>
      <c r="O57" s="163">
        <f t="shared" ref="O57" si="26">(I57/C57)*10</f>
        <v>3.1119046866605564</v>
      </c>
      <c r="P57" s="337">
        <f t="shared" ref="P57" si="27">(O57-N57)/N57</f>
        <v>9.2439073322817131E-2</v>
      </c>
    </row>
    <row r="58" spans="1:16" ht="20.100000000000001" customHeight="1" x14ac:dyDescent="0.25">
      <c r="A58" s="44" t="s">
        <v>211</v>
      </c>
      <c r="B58" s="24">
        <v>0.44999999999999996</v>
      </c>
      <c r="C58" s="160">
        <v>107.06000000000002</v>
      </c>
      <c r="D58" s="359">
        <f t="shared" si="9"/>
        <v>3.3507073715562162E-6</v>
      </c>
      <c r="E58" s="259">
        <f t="shared" si="10"/>
        <v>8.1854095418968981E-4</v>
      </c>
      <c r="F58" s="337">
        <f t="shared" si="11"/>
        <v>236.91111111111115</v>
      </c>
      <c r="H58" s="24">
        <v>0.70800000000000007</v>
      </c>
      <c r="I58" s="160">
        <v>31.853000000000005</v>
      </c>
      <c r="J58" s="359">
        <f t="shared" si="12"/>
        <v>1.98162074745727E-5</v>
      </c>
      <c r="K58" s="259">
        <f t="shared" si="13"/>
        <v>8.9006211405749354E-4</v>
      </c>
      <c r="L58" s="337">
        <f t="shared" si="14"/>
        <v>43.990112994350291</v>
      </c>
      <c r="N58" s="47">
        <f t="shared" ref="N58" si="28">(H58/B58)*10</f>
        <v>15.733333333333338</v>
      </c>
      <c r="O58" s="163">
        <f t="shared" ref="O58" si="29">(I58/C58)*10</f>
        <v>2.9752475247524752</v>
      </c>
      <c r="P58" s="337">
        <f t="shared" ref="P58" si="30">(O58-N58)/N58</f>
        <v>-0.81089528444369863</v>
      </c>
    </row>
    <row r="59" spans="1:16" ht="20.100000000000001" customHeight="1" x14ac:dyDescent="0.25">
      <c r="A59" s="44" t="s">
        <v>195</v>
      </c>
      <c r="B59" s="24">
        <v>108</v>
      </c>
      <c r="C59" s="160">
        <v>61.83</v>
      </c>
      <c r="D59" s="359">
        <f t="shared" si="9"/>
        <v>8.0416976917349202E-4</v>
      </c>
      <c r="E59" s="259">
        <f t="shared" si="10"/>
        <v>4.7272919108489175E-4</v>
      </c>
      <c r="F59" s="337">
        <f t="shared" si="11"/>
        <v>-0.42749999999999999</v>
      </c>
      <c r="H59" s="24">
        <v>40.585000000000001</v>
      </c>
      <c r="I59" s="160">
        <v>31.465000000000003</v>
      </c>
      <c r="J59" s="359">
        <f t="shared" si="12"/>
        <v>1.135933305586911E-3</v>
      </c>
      <c r="K59" s="259">
        <f t="shared" si="13"/>
        <v>8.7922030637048421E-4</v>
      </c>
      <c r="L59" s="337">
        <f t="shared" si="14"/>
        <v>-0.22471356412467652</v>
      </c>
      <c r="N59" s="47">
        <f t="shared" ref="N59" si="31">(H59/B59)*10</f>
        <v>3.7578703703703704</v>
      </c>
      <c r="O59" s="163">
        <f t="shared" ref="O59" si="32">(I59/C59)*10</f>
        <v>5.0889535824033647</v>
      </c>
      <c r="P59" s="337">
        <f t="shared" ref="P59" si="33">(O59-N59)/N59</f>
        <v>0.3542121150660672</v>
      </c>
    </row>
    <row r="60" spans="1:16" ht="20.100000000000001" customHeight="1" x14ac:dyDescent="0.25">
      <c r="A60" s="44" t="s">
        <v>196</v>
      </c>
      <c r="B60" s="24">
        <v>47.589999999999989</v>
      </c>
      <c r="C60" s="160">
        <v>41.899999999999991</v>
      </c>
      <c r="D60" s="359">
        <f t="shared" si="9"/>
        <v>3.5435591958302295E-4</v>
      </c>
      <c r="E60" s="259">
        <f t="shared" si="10"/>
        <v>3.2035182122686334E-4</v>
      </c>
      <c r="F60" s="337">
        <f t="shared" si="11"/>
        <v>-0.11956293338936749</v>
      </c>
      <c r="H60" s="24">
        <v>23.431000000000001</v>
      </c>
      <c r="I60" s="160">
        <v>30.689999999999998</v>
      </c>
      <c r="J60" s="359">
        <f t="shared" si="12"/>
        <v>6.5581010923264533E-4</v>
      </c>
      <c r="K60" s="259">
        <f t="shared" si="13"/>
        <v>8.5756463379978252E-4</v>
      </c>
      <c r="L60" s="337">
        <f t="shared" si="14"/>
        <v>0.30980325210191612</v>
      </c>
      <c r="N60" s="47">
        <f t="shared" si="8"/>
        <v>4.9235133431393159</v>
      </c>
      <c r="O60" s="163">
        <f t="shared" si="8"/>
        <v>7.3245823389021494</v>
      </c>
      <c r="P60" s="337">
        <f t="shared" si="15"/>
        <v>0.48767390853294024</v>
      </c>
    </row>
    <row r="61" spans="1:16" ht="20.100000000000001" customHeight="1" thickBot="1" x14ac:dyDescent="0.3">
      <c r="A61" s="13" t="s">
        <v>17</v>
      </c>
      <c r="B61" s="24">
        <f>B62-SUM(B39:B60)</f>
        <v>480.61999999999534</v>
      </c>
      <c r="C61" s="160">
        <f>C62-SUM(C39:C60)</f>
        <v>146.9599999999773</v>
      </c>
      <c r="D61" s="359">
        <f t="shared" si="9"/>
        <v>3.5787043931496294E-3</v>
      </c>
      <c r="E61" s="259">
        <f t="shared" si="10"/>
        <v>1.1236015190332358E-3</v>
      </c>
      <c r="F61" s="337">
        <f t="shared" si="11"/>
        <v>-0.69422828846078244</v>
      </c>
      <c r="H61" s="24">
        <f>H62-SUM(H39:H60)</f>
        <v>124.38500000001659</v>
      </c>
      <c r="I61" s="160">
        <f>I62-SUM(I39:I60)</f>
        <v>40.216999999982363</v>
      </c>
      <c r="J61" s="359">
        <f t="shared" si="12"/>
        <v>3.481410969950641E-3</v>
      </c>
      <c r="K61" s="259">
        <f t="shared" si="13"/>
        <v>1.1237757210006754E-3</v>
      </c>
      <c r="L61" s="337">
        <f t="shared" si="14"/>
        <v>-0.67667323230311538</v>
      </c>
      <c r="N61" s="47">
        <f t="shared" si="8"/>
        <v>2.5880113187136988</v>
      </c>
      <c r="O61" s="163">
        <f t="shared" si="8"/>
        <v>2.7365949918337358</v>
      </c>
      <c r="P61" s="337">
        <f t="shared" si="15"/>
        <v>5.7412296478628409E-2</v>
      </c>
    </row>
    <row r="62" spans="1:16" s="2" customFormat="1" ht="26.25" customHeight="1" thickBot="1" x14ac:dyDescent="0.3">
      <c r="A62" s="17" t="s">
        <v>18</v>
      </c>
      <c r="B62" s="22">
        <v>134300.00000000003</v>
      </c>
      <c r="C62" s="165">
        <v>130793.69999999998</v>
      </c>
      <c r="D62" s="315">
        <f>SUM(D39:D61)</f>
        <v>0.99999999999999967</v>
      </c>
      <c r="E62" s="316">
        <f>SUM(E39:E61)</f>
        <v>0.99999999999999978</v>
      </c>
      <c r="F62" s="362">
        <f t="shared" si="11"/>
        <v>-2.6107967237528264E-2</v>
      </c>
      <c r="H62" s="22">
        <v>35728.33</v>
      </c>
      <c r="I62" s="165">
        <v>35787.39</v>
      </c>
      <c r="J62" s="315">
        <f t="shared" si="12"/>
        <v>1</v>
      </c>
      <c r="K62" s="316">
        <f t="shared" si="13"/>
        <v>1</v>
      </c>
      <c r="L62" s="362">
        <f t="shared" si="14"/>
        <v>1.6530299624974822E-3</v>
      </c>
      <c r="N62" s="43">
        <f t="shared" si="8"/>
        <v>2.66033730454207</v>
      </c>
      <c r="O62" s="170">
        <f t="shared" si="8"/>
        <v>2.7361707788677898</v>
      </c>
      <c r="P62" s="362">
        <f t="shared" si="15"/>
        <v>2.8505210296546679E-2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B37</f>
        <v>abril</v>
      </c>
      <c r="C66" s="459"/>
      <c r="D66" s="457" t="str">
        <f>B66</f>
        <v>abril</v>
      </c>
      <c r="E66" s="459"/>
      <c r="F66" s="149" t="str">
        <f>F5</f>
        <v>2022 /2021</v>
      </c>
      <c r="H66" s="460" t="str">
        <f>B66</f>
        <v>abril</v>
      </c>
      <c r="I66" s="459"/>
      <c r="J66" s="457" t="str">
        <f>B66</f>
        <v>abril</v>
      </c>
      <c r="K66" s="458"/>
      <c r="L66" s="149" t="str">
        <f>F66</f>
        <v>2022 /2021</v>
      </c>
      <c r="N66" s="460" t="str">
        <f>B66</f>
        <v>abril</v>
      </c>
      <c r="O66" s="458"/>
      <c r="P66" s="149" t="str">
        <f>L66</f>
        <v>2022 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B67</f>
        <v>2021</v>
      </c>
      <c r="E67" s="152">
        <f>C67</f>
        <v>2022</v>
      </c>
      <c r="F67" s="150" t="str">
        <f>F38</f>
        <v>HL</v>
      </c>
      <c r="H67" s="30">
        <f>B67</f>
        <v>2021</v>
      </c>
      <c r="I67" s="152">
        <f>C67</f>
        <v>2022</v>
      </c>
      <c r="J67" s="117">
        <f>B67</f>
        <v>2021</v>
      </c>
      <c r="K67" s="152">
        <f>C67</f>
        <v>2022</v>
      </c>
      <c r="L67" s="322">
        <f>L38</f>
        <v>1000</v>
      </c>
      <c r="N67" s="30">
        <f>B67</f>
        <v>2021</v>
      </c>
      <c r="O67" s="152">
        <f>C67</f>
        <v>2022</v>
      </c>
      <c r="P67" s="150"/>
    </row>
    <row r="68" spans="1:16" ht="20.100000000000001" customHeight="1" x14ac:dyDescent="0.25">
      <c r="A68" s="44" t="s">
        <v>163</v>
      </c>
      <c r="B68" s="45">
        <v>28493.299999999996</v>
      </c>
      <c r="C68" s="167">
        <v>21522.500000000007</v>
      </c>
      <c r="D68" s="359">
        <f>B68/$B$96</f>
        <v>0.18642664970766665</v>
      </c>
      <c r="E68" s="308">
        <f>C68/$C$96</f>
        <v>0.16538275551760595</v>
      </c>
      <c r="F68" s="337">
        <f>(C68-B68)/B68</f>
        <v>-0.244646987186461</v>
      </c>
      <c r="H68" s="24">
        <v>9350.6139999999996</v>
      </c>
      <c r="I68" s="167">
        <v>8913.6580000000013</v>
      </c>
      <c r="J68" s="307">
        <f>H68/$H$96</f>
        <v>0.22540551042920176</v>
      </c>
      <c r="K68" s="308">
        <f>I68/$I$96</f>
        <v>0.23831138595712992</v>
      </c>
      <c r="L68" s="337">
        <f t="shared" ref="L68:L70" si="34">(I68-H68)/H68</f>
        <v>-4.6730193332758505E-2</v>
      </c>
      <c r="N68" s="47">
        <f t="shared" ref="N68:O83" si="35">(H68/B68)*10</f>
        <v>3.2816886776891412</v>
      </c>
      <c r="O68" s="163">
        <f t="shared" si="35"/>
        <v>4.1415532582181429</v>
      </c>
      <c r="P68" s="337">
        <f t="shared" ref="P68:P69" si="36">(O68-N68)/N68</f>
        <v>0.26201893749851085</v>
      </c>
    </row>
    <row r="69" spans="1:16" ht="20.100000000000001" customHeight="1" x14ac:dyDescent="0.25">
      <c r="A69" s="44" t="s">
        <v>164</v>
      </c>
      <c r="B69" s="24">
        <v>19173.799999999996</v>
      </c>
      <c r="C69" s="160">
        <v>16834.960000000003</v>
      </c>
      <c r="D69" s="359">
        <f t="shared" ref="D69:D95" si="37">B69/$B$96</f>
        <v>0.12545080057995595</v>
      </c>
      <c r="E69" s="259">
        <f t="shared" ref="E69:E95" si="38">C69/$C$96</f>
        <v>0.12936285625873736</v>
      </c>
      <c r="F69" s="337">
        <f>(C69-B69)/B69</f>
        <v>-0.12198103662289131</v>
      </c>
      <c r="H69" s="24">
        <v>5629.0529999999981</v>
      </c>
      <c r="I69" s="160">
        <v>5312.8399999999992</v>
      </c>
      <c r="J69" s="258">
        <f t="shared" ref="J69:J95" si="39">H69/$H$96</f>
        <v>0.13569371644450612</v>
      </c>
      <c r="K69" s="259">
        <f t="shared" ref="K69:K95" si="40">I69/$I$96</f>
        <v>0.14204160219838788</v>
      </c>
      <c r="L69" s="337">
        <f t="shared" si="34"/>
        <v>-5.6175168363133007E-2</v>
      </c>
      <c r="N69" s="47">
        <f t="shared" si="35"/>
        <v>2.9358045875100389</v>
      </c>
      <c r="O69" s="163">
        <f t="shared" si="35"/>
        <v>3.1558376141077842</v>
      </c>
      <c r="P69" s="337">
        <f t="shared" si="36"/>
        <v>7.4948117301077991E-2</v>
      </c>
    </row>
    <row r="70" spans="1:16" ht="20.100000000000001" customHeight="1" x14ac:dyDescent="0.25">
      <c r="A70" s="44" t="s">
        <v>165</v>
      </c>
      <c r="B70" s="24">
        <v>20309.23</v>
      </c>
      <c r="C70" s="160">
        <v>14775.82</v>
      </c>
      <c r="D70" s="359">
        <f t="shared" si="37"/>
        <v>0.13287971933901777</v>
      </c>
      <c r="E70" s="259">
        <f t="shared" si="38"/>
        <v>0.11354005466986417</v>
      </c>
      <c r="F70" s="337">
        <f>(C70-B70)/B70</f>
        <v>-0.27245789229823092</v>
      </c>
      <c r="H70" s="24">
        <v>5181.3620000000001</v>
      </c>
      <c r="I70" s="160">
        <v>4660.5169999999998</v>
      </c>
      <c r="J70" s="258">
        <f t="shared" si="39"/>
        <v>0.12490169590237281</v>
      </c>
      <c r="K70" s="259">
        <f t="shared" si="40"/>
        <v>0.12460139995799312</v>
      </c>
      <c r="L70" s="337">
        <f t="shared" si="34"/>
        <v>-0.10052279690166413</v>
      </c>
      <c r="N70" s="47">
        <f t="shared" ref="N70" si="41">(H70/B70)*10</f>
        <v>2.5512350788286904</v>
      </c>
      <c r="O70" s="163">
        <f t="shared" ref="O70" si="42">(I70/C70)*10</f>
        <v>3.1541511740126777</v>
      </c>
      <c r="P70" s="337">
        <f t="shared" ref="P70" si="43">(O70-N70)/N70</f>
        <v>0.23632322250005869</v>
      </c>
    </row>
    <row r="71" spans="1:16" ht="20.100000000000001" customHeight="1" x14ac:dyDescent="0.25">
      <c r="A71" s="44" t="s">
        <v>166</v>
      </c>
      <c r="B71" s="24">
        <v>16003.769999999999</v>
      </c>
      <c r="C71" s="160">
        <v>9541.1700000000019</v>
      </c>
      <c r="D71" s="359">
        <f t="shared" si="37"/>
        <v>0.10470985192280517</v>
      </c>
      <c r="E71" s="259">
        <f t="shared" si="38"/>
        <v>7.3316063908092283E-2</v>
      </c>
      <c r="F71" s="337">
        <f t="shared" ref="F71:F96" si="44">(C71-B71)/B71</f>
        <v>-0.40381735053677958</v>
      </c>
      <c r="H71" s="24">
        <v>5837.7889999999989</v>
      </c>
      <c r="I71" s="160">
        <v>3711.944</v>
      </c>
      <c r="J71" s="258">
        <f t="shared" si="39"/>
        <v>0.14072549773982534</v>
      </c>
      <c r="K71" s="259">
        <f t="shared" si="40"/>
        <v>9.9240796453627961E-2</v>
      </c>
      <c r="L71" s="337">
        <f t="shared" ref="L71:L96" si="45">(I71-H71)/H71</f>
        <v>-0.36415242140474746</v>
      </c>
      <c r="N71" s="47">
        <f t="shared" ref="N71" si="46">(H71/B71)*10</f>
        <v>3.6477586218747202</v>
      </c>
      <c r="O71" s="163">
        <f t="shared" si="35"/>
        <v>3.8904494941396068</v>
      </c>
      <c r="P71" s="337">
        <f t="shared" ref="P71:P96" si="47">(O71-N71)/N71</f>
        <v>6.6531505349484626E-2</v>
      </c>
    </row>
    <row r="72" spans="1:16" ht="20.100000000000001" customHeight="1" x14ac:dyDescent="0.25">
      <c r="A72" s="44" t="s">
        <v>171</v>
      </c>
      <c r="B72" s="24">
        <v>19036.87999999999</v>
      </c>
      <c r="C72" s="160">
        <v>23668.060000000005</v>
      </c>
      <c r="D72" s="359">
        <f t="shared" si="37"/>
        <v>0.12455495710524522</v>
      </c>
      <c r="E72" s="259">
        <f t="shared" si="38"/>
        <v>0.18186962390781869</v>
      </c>
      <c r="F72" s="337">
        <f t="shared" si="44"/>
        <v>0.24327410794205864</v>
      </c>
      <c r="H72" s="24">
        <v>2461.393</v>
      </c>
      <c r="I72" s="160">
        <v>2925.826</v>
      </c>
      <c r="J72" s="258">
        <f t="shared" si="39"/>
        <v>5.9334236824647481E-2</v>
      </c>
      <c r="K72" s="259">
        <f t="shared" si="40"/>
        <v>7.8223513750404775E-2</v>
      </c>
      <c r="L72" s="337">
        <f t="shared" si="45"/>
        <v>0.1886870564757436</v>
      </c>
      <c r="N72" s="47">
        <f t="shared" si="35"/>
        <v>1.2929602960148938</v>
      </c>
      <c r="O72" s="163">
        <f t="shared" si="35"/>
        <v>1.2361917284306358</v>
      </c>
      <c r="P72" s="337">
        <f t="shared" si="47"/>
        <v>-4.3905886173943302E-2</v>
      </c>
    </row>
    <row r="73" spans="1:16" ht="20.100000000000001" customHeight="1" x14ac:dyDescent="0.25">
      <c r="A73" s="44" t="s">
        <v>170</v>
      </c>
      <c r="B73" s="24">
        <v>10484.450000000003</v>
      </c>
      <c r="C73" s="160">
        <v>8620.159999999998</v>
      </c>
      <c r="D73" s="359">
        <f t="shared" si="37"/>
        <v>6.8597912053975724E-2</v>
      </c>
      <c r="E73" s="259">
        <f t="shared" si="38"/>
        <v>6.6238857651418057E-2</v>
      </c>
      <c r="F73" s="337">
        <f t="shared" si="44"/>
        <v>-0.17781476376920144</v>
      </c>
      <c r="H73" s="24">
        <v>3443.3150000000005</v>
      </c>
      <c r="I73" s="160">
        <v>2826.7239999999997</v>
      </c>
      <c r="J73" s="258">
        <f t="shared" si="39"/>
        <v>8.3004407533401228E-2</v>
      </c>
      <c r="K73" s="259">
        <f t="shared" si="40"/>
        <v>7.5573969088592124E-2</v>
      </c>
      <c r="L73" s="337">
        <f t="shared" si="45"/>
        <v>-0.17906900762782399</v>
      </c>
      <c r="N73" s="47">
        <f t="shared" si="35"/>
        <v>3.284211379709951</v>
      </c>
      <c r="O73" s="163">
        <f t="shared" si="35"/>
        <v>3.2792013141287408</v>
      </c>
      <c r="P73" s="337">
        <f t="shared" si="47"/>
        <v>-1.5255003414709162E-3</v>
      </c>
    </row>
    <row r="74" spans="1:16" ht="20.100000000000001" customHeight="1" x14ac:dyDescent="0.25">
      <c r="A74" s="44" t="s">
        <v>181</v>
      </c>
      <c r="B74" s="24">
        <v>6660.8600000000006</v>
      </c>
      <c r="C74" s="160">
        <v>4582.91</v>
      </c>
      <c r="D74" s="359">
        <f t="shared" si="37"/>
        <v>4.3580835283094928E-2</v>
      </c>
      <c r="E74" s="259">
        <f t="shared" si="38"/>
        <v>3.5215903546948132E-2</v>
      </c>
      <c r="F74" s="337">
        <f t="shared" si="44"/>
        <v>-0.31196422083634856</v>
      </c>
      <c r="H74" s="24">
        <v>1609.6690000000001</v>
      </c>
      <c r="I74" s="160">
        <v>1118.3249999999998</v>
      </c>
      <c r="J74" s="258">
        <f t="shared" si="39"/>
        <v>3.8802613664414211E-2</v>
      </c>
      <c r="K74" s="259">
        <f t="shared" si="40"/>
        <v>2.9899013480268955E-2</v>
      </c>
      <c r="L74" s="337">
        <f t="shared" si="45"/>
        <v>-0.30524536410901887</v>
      </c>
      <c r="N74" s="47">
        <f t="shared" si="35"/>
        <v>2.4166083658866873</v>
      </c>
      <c r="O74" s="163">
        <f t="shared" si="35"/>
        <v>2.4402072045927148</v>
      </c>
      <c r="P74" s="337">
        <f t="shared" si="47"/>
        <v>9.7652722878697733E-3</v>
      </c>
    </row>
    <row r="75" spans="1:16" ht="20.100000000000001" customHeight="1" x14ac:dyDescent="0.25">
      <c r="A75" s="44" t="s">
        <v>179</v>
      </c>
      <c r="B75" s="24">
        <v>1979.1700000000003</v>
      </c>
      <c r="C75" s="160">
        <v>2106.8700000000003</v>
      </c>
      <c r="D75" s="359">
        <f t="shared" si="37"/>
        <v>1.2949361158655638E-2</v>
      </c>
      <c r="E75" s="259">
        <f t="shared" si="38"/>
        <v>1.6189567481351069E-2</v>
      </c>
      <c r="F75" s="337">
        <f t="shared" si="44"/>
        <v>6.4521996594532061E-2</v>
      </c>
      <c r="H75" s="24">
        <v>631.68700000000001</v>
      </c>
      <c r="I75" s="160">
        <v>1104.2549999999999</v>
      </c>
      <c r="J75" s="258">
        <f t="shared" si="39"/>
        <v>1.5227420431053105E-2</v>
      </c>
      <c r="K75" s="259">
        <f t="shared" si="40"/>
        <v>2.9522844549352289E-2</v>
      </c>
      <c r="L75" s="337">
        <f t="shared" si="45"/>
        <v>0.74810467842459927</v>
      </c>
      <c r="N75" s="47">
        <f t="shared" si="35"/>
        <v>3.1916763087556896</v>
      </c>
      <c r="O75" s="163">
        <f t="shared" si="35"/>
        <v>5.2412108957837908</v>
      </c>
      <c r="P75" s="337">
        <f t="shared" si="47"/>
        <v>0.6421498888861743</v>
      </c>
    </row>
    <row r="76" spans="1:16" ht="20.100000000000001" customHeight="1" x14ac:dyDescent="0.25">
      <c r="A76" s="44" t="s">
        <v>178</v>
      </c>
      <c r="B76" s="24">
        <v>6144.7899999999991</v>
      </c>
      <c r="C76" s="160">
        <v>3229.1599999999994</v>
      </c>
      <c r="D76" s="359">
        <f t="shared" si="37"/>
        <v>4.0204280053808189E-2</v>
      </c>
      <c r="E76" s="259">
        <f t="shared" si="38"/>
        <v>2.4813445408629672E-2</v>
      </c>
      <c r="F76" s="337">
        <f t="shared" si="44"/>
        <v>-0.47448814361434649</v>
      </c>
      <c r="H76" s="24">
        <v>1479.5500000000002</v>
      </c>
      <c r="I76" s="160">
        <v>937.28700000000003</v>
      </c>
      <c r="J76" s="258">
        <f t="shared" si="39"/>
        <v>3.5665970486593236E-2</v>
      </c>
      <c r="K76" s="259">
        <f t="shared" si="40"/>
        <v>2.5058866293681044E-2</v>
      </c>
      <c r="L76" s="337">
        <f t="shared" si="45"/>
        <v>-0.36650535635835224</v>
      </c>
      <c r="N76" s="47">
        <f t="shared" si="35"/>
        <v>2.4078121465501674</v>
      </c>
      <c r="O76" s="163">
        <f t="shared" si="35"/>
        <v>2.9025721859554814</v>
      </c>
      <c r="P76" s="337">
        <f t="shared" si="47"/>
        <v>0.20548116268712641</v>
      </c>
    </row>
    <row r="77" spans="1:16" ht="20.100000000000001" customHeight="1" x14ac:dyDescent="0.25">
      <c r="A77" s="44" t="s">
        <v>183</v>
      </c>
      <c r="B77" s="24">
        <v>18.280000000000005</v>
      </c>
      <c r="C77" s="160">
        <v>282.32000000000005</v>
      </c>
      <c r="D77" s="359">
        <f t="shared" si="37"/>
        <v>1.1960282440630421E-4</v>
      </c>
      <c r="E77" s="259">
        <f t="shared" si="38"/>
        <v>2.1693975856768733E-3</v>
      </c>
      <c r="F77" s="337">
        <f t="shared" si="44"/>
        <v>14.444201312910282</v>
      </c>
      <c r="H77" s="24">
        <v>44.529000000000011</v>
      </c>
      <c r="I77" s="160">
        <v>652.928</v>
      </c>
      <c r="J77" s="258">
        <f t="shared" si="39"/>
        <v>1.0734142136443585E-3</v>
      </c>
      <c r="K77" s="259">
        <f t="shared" si="40"/>
        <v>1.7456377237068877E-2</v>
      </c>
      <c r="L77" s="337">
        <f t="shared" si="45"/>
        <v>13.662983673561047</v>
      </c>
      <c r="N77" s="47">
        <f t="shared" si="35"/>
        <v>24.359409190371991</v>
      </c>
      <c r="O77" s="163">
        <f t="shared" si="35"/>
        <v>23.12723151034287</v>
      </c>
      <c r="P77" s="337">
        <f t="shared" si="47"/>
        <v>-5.0583233378095921E-2</v>
      </c>
    </row>
    <row r="78" spans="1:16" ht="20.100000000000001" customHeight="1" x14ac:dyDescent="0.25">
      <c r="A78" s="44" t="s">
        <v>182</v>
      </c>
      <c r="B78" s="24">
        <v>1562.2</v>
      </c>
      <c r="C78" s="160">
        <v>827.75999999999988</v>
      </c>
      <c r="D78" s="359">
        <f t="shared" si="37"/>
        <v>1.0221199796910744E-2</v>
      </c>
      <c r="E78" s="259">
        <f t="shared" si="38"/>
        <v>6.3606565086422777E-3</v>
      </c>
      <c r="F78" s="337">
        <f t="shared" si="44"/>
        <v>-0.47013186531814116</v>
      </c>
      <c r="H78" s="24">
        <v>1013.2879999999999</v>
      </c>
      <c r="I78" s="160">
        <v>588.83999999999992</v>
      </c>
      <c r="J78" s="258">
        <f t="shared" si="39"/>
        <v>2.4426278194328736E-2</v>
      </c>
      <c r="K78" s="259">
        <f t="shared" si="40"/>
        <v>1.5742950481945385E-2</v>
      </c>
      <c r="L78" s="337">
        <f t="shared" si="45"/>
        <v>-0.41888189734803927</v>
      </c>
      <c r="N78" s="47">
        <f t="shared" si="35"/>
        <v>6.4862885674049409</v>
      </c>
      <c r="O78" s="163">
        <f t="shared" si="35"/>
        <v>7.1136561322122365</v>
      </c>
      <c r="P78" s="337">
        <f t="shared" si="47"/>
        <v>9.6722117477159239E-2</v>
      </c>
    </row>
    <row r="79" spans="1:16" ht="20.100000000000001" customHeight="1" x14ac:dyDescent="0.25">
      <c r="A79" s="44" t="s">
        <v>184</v>
      </c>
      <c r="B79" s="24">
        <v>2782.8900000000003</v>
      </c>
      <c r="C79" s="160">
        <v>6426.3200000000006</v>
      </c>
      <c r="D79" s="359">
        <f t="shared" si="37"/>
        <v>1.8207959738077675E-2</v>
      </c>
      <c r="E79" s="259">
        <f t="shared" si="38"/>
        <v>4.9380997069945462E-2</v>
      </c>
      <c r="F79" s="337">
        <f t="shared" si="44"/>
        <v>1.3092253017546507</v>
      </c>
      <c r="H79" s="24">
        <v>245.995</v>
      </c>
      <c r="I79" s="160">
        <v>468.98599999999993</v>
      </c>
      <c r="J79" s="258">
        <f t="shared" si="39"/>
        <v>5.929945192693388E-3</v>
      </c>
      <c r="K79" s="259">
        <f t="shared" si="40"/>
        <v>1.2538590066445279E-2</v>
      </c>
      <c r="L79" s="337">
        <f t="shared" si="45"/>
        <v>0.90648590418504416</v>
      </c>
      <c r="N79" s="47">
        <f t="shared" si="35"/>
        <v>0.88395516890714321</v>
      </c>
      <c r="O79" s="163">
        <f t="shared" si="35"/>
        <v>0.72978936623137325</v>
      </c>
      <c r="P79" s="337">
        <f t="shared" si="47"/>
        <v>-0.17440454912025591</v>
      </c>
    </row>
    <row r="80" spans="1:16" ht="20.100000000000001" customHeight="1" x14ac:dyDescent="0.25">
      <c r="A80" s="44" t="s">
        <v>199</v>
      </c>
      <c r="B80" s="24">
        <v>941.00000000000011</v>
      </c>
      <c r="C80" s="160">
        <v>1627.2099999999996</v>
      </c>
      <c r="D80" s="359">
        <f t="shared" si="37"/>
        <v>6.1567974708059215E-3</v>
      </c>
      <c r="E80" s="259">
        <f t="shared" si="38"/>
        <v>1.2503773892707789E-2</v>
      </c>
      <c r="F80" s="337">
        <f t="shared" si="44"/>
        <v>0.72923485653559972</v>
      </c>
      <c r="H80" s="24">
        <v>252.32099999999994</v>
      </c>
      <c r="I80" s="160">
        <v>411.35300000000001</v>
      </c>
      <c r="J80" s="258">
        <f t="shared" si="39"/>
        <v>6.0824394844024802E-3</v>
      </c>
      <c r="K80" s="259">
        <f t="shared" si="40"/>
        <v>1.0997741168398344E-2</v>
      </c>
      <c r="L80" s="337">
        <f t="shared" si="45"/>
        <v>0.6302765128546578</v>
      </c>
      <c r="N80" s="47">
        <f t="shared" si="35"/>
        <v>2.6814133900106265</v>
      </c>
      <c r="O80" s="163">
        <f t="shared" si="35"/>
        <v>2.5279650444626083</v>
      </c>
      <c r="P80" s="337">
        <f t="shared" si="47"/>
        <v>-5.7226664907274932E-2</v>
      </c>
    </row>
    <row r="81" spans="1:16" ht="20.100000000000001" customHeight="1" x14ac:dyDescent="0.25">
      <c r="A81" s="44" t="s">
        <v>203</v>
      </c>
      <c r="B81" s="24">
        <v>525</v>
      </c>
      <c r="C81" s="160">
        <v>1423.3600000000001</v>
      </c>
      <c r="D81" s="359">
        <f t="shared" si="37"/>
        <v>3.4349826484305086E-3</v>
      </c>
      <c r="E81" s="259">
        <f t="shared" si="38"/>
        <v>1.0937353880522223E-2</v>
      </c>
      <c r="F81" s="337">
        <f t="shared" si="44"/>
        <v>1.7111619047619051</v>
      </c>
      <c r="H81" s="24">
        <v>155.45999999999998</v>
      </c>
      <c r="I81" s="160">
        <v>349.92999999999995</v>
      </c>
      <c r="J81" s="258">
        <f t="shared" si="39"/>
        <v>3.7475122651115427E-3</v>
      </c>
      <c r="K81" s="259">
        <f t="shared" si="40"/>
        <v>9.3555646052359692E-3</v>
      </c>
      <c r="L81" s="337">
        <f>(I81-H81)/H81</f>
        <v>1.2509327158111412</v>
      </c>
      <c r="N81" s="47">
        <f t="shared" si="35"/>
        <v>2.9611428571428569</v>
      </c>
      <c r="O81" s="163">
        <f t="shared" si="35"/>
        <v>2.4584785296762584</v>
      </c>
      <c r="P81" s="337">
        <f>(O81-N81)/N81</f>
        <v>-0.1697534876623982</v>
      </c>
    </row>
    <row r="82" spans="1:16" ht="20.100000000000001" customHeight="1" x14ac:dyDescent="0.25">
      <c r="A82" s="44" t="s">
        <v>200</v>
      </c>
      <c r="B82" s="24">
        <v>831.91000000000031</v>
      </c>
      <c r="C82" s="160">
        <v>1343.55</v>
      </c>
      <c r="D82" s="359">
        <f t="shared" si="37"/>
        <v>5.4430407905825245E-3</v>
      </c>
      <c r="E82" s="259">
        <f t="shared" si="38"/>
        <v>1.032407950636215E-2</v>
      </c>
      <c r="F82" s="337">
        <f>(C82-B82)/B82</f>
        <v>0.6150184515151873</v>
      </c>
      <c r="H82" s="24">
        <v>180.63599999999997</v>
      </c>
      <c r="I82" s="160">
        <v>304.77799999999996</v>
      </c>
      <c r="J82" s="258">
        <f t="shared" si="39"/>
        <v>4.3544038692955658E-3</v>
      </c>
      <c r="K82" s="259">
        <f t="shared" si="40"/>
        <v>8.1484018782459599E-3</v>
      </c>
      <c r="L82" s="337">
        <f>(I82-H82)/H82</f>
        <v>0.68724949622445153</v>
      </c>
      <c r="N82" s="47">
        <f t="shared" si="35"/>
        <v>2.1713406498299079</v>
      </c>
      <c r="O82" s="163">
        <f t="shared" si="35"/>
        <v>2.2684529790480443</v>
      </c>
      <c r="P82" s="337">
        <f>(O82-N82)/N82</f>
        <v>4.4724594100766131E-2</v>
      </c>
    </row>
    <row r="83" spans="1:16" ht="20.100000000000001" customHeight="1" x14ac:dyDescent="0.25">
      <c r="A83" s="44" t="s">
        <v>202</v>
      </c>
      <c r="B83" s="24">
        <v>47.26</v>
      </c>
      <c r="C83" s="160">
        <v>1218.6100000000001</v>
      </c>
      <c r="D83" s="359">
        <f t="shared" si="37"/>
        <v>3.0921386659966824E-4</v>
      </c>
      <c r="E83" s="259">
        <f t="shared" si="38"/>
        <v>9.3640181066934475E-3</v>
      </c>
      <c r="F83" s="337">
        <f>(C83-B83)/B83</f>
        <v>24.785230639018202</v>
      </c>
      <c r="H83" s="24">
        <v>17.577000000000002</v>
      </c>
      <c r="I83" s="160">
        <v>244.28899999999996</v>
      </c>
      <c r="J83" s="258">
        <f t="shared" si="39"/>
        <v>4.2371042765898369E-4</v>
      </c>
      <c r="K83" s="259">
        <f t="shared" si="40"/>
        <v>6.5311963016845935E-3</v>
      </c>
      <c r="L83" s="337">
        <f>(I83-H83)/H83</f>
        <v>12.898219263810658</v>
      </c>
      <c r="N83" s="47">
        <f t="shared" si="35"/>
        <v>3.7192128650021168</v>
      </c>
      <c r="O83" s="163">
        <f t="shared" si="35"/>
        <v>2.0046528421726388</v>
      </c>
      <c r="P83" s="337">
        <f>(O83-N83)/N83</f>
        <v>-0.46100077760096209</v>
      </c>
    </row>
    <row r="84" spans="1:16" ht="20.100000000000001" customHeight="1" x14ac:dyDescent="0.25">
      <c r="A84" s="44" t="s">
        <v>209</v>
      </c>
      <c r="B84" s="24">
        <v>359.97999999999996</v>
      </c>
      <c r="C84" s="160">
        <v>206.55999999999997</v>
      </c>
      <c r="D84" s="359">
        <f t="shared" si="37"/>
        <v>2.3552858167276464E-3</v>
      </c>
      <c r="E84" s="259">
        <f t="shared" si="38"/>
        <v>1.587244138911217E-3</v>
      </c>
      <c r="F84" s="337">
        <f>(C84-B84)/B84</f>
        <v>-0.42619034390799487</v>
      </c>
      <c r="H84" s="24">
        <v>293.58299999999997</v>
      </c>
      <c r="I84" s="160">
        <v>233.73</v>
      </c>
      <c r="J84" s="258">
        <f t="shared" si="39"/>
        <v>7.0770995325372581E-3</v>
      </c>
      <c r="K84" s="259">
        <f t="shared" si="40"/>
        <v>6.2488958225410899E-3</v>
      </c>
      <c r="L84" s="337">
        <f>(I84-H84)/H84</f>
        <v>-0.20387079633357513</v>
      </c>
      <c r="N84" s="47">
        <f t="shared" ref="N84:N85" si="48">(H84/B84)*10</f>
        <v>8.1555364186899268</v>
      </c>
      <c r="O84" s="163">
        <f t="shared" ref="O84:O85" si="49">(I84/C84)*10</f>
        <v>11.315356312935709</v>
      </c>
      <c r="P84" s="337">
        <f t="shared" ref="P84:P85" si="50">(O84-N84)/N84</f>
        <v>0.38744476537490136</v>
      </c>
    </row>
    <row r="85" spans="1:16" ht="20.100000000000001" customHeight="1" x14ac:dyDescent="0.25">
      <c r="A85" s="44" t="s">
        <v>204</v>
      </c>
      <c r="B85" s="24">
        <v>3495.6099999999997</v>
      </c>
      <c r="C85" s="160">
        <v>3120.4700000000003</v>
      </c>
      <c r="D85" s="359">
        <f t="shared" si="37"/>
        <v>2.2871161325105083E-2</v>
      </c>
      <c r="E85" s="259">
        <f t="shared" si="38"/>
        <v>2.3978251927518814E-2</v>
      </c>
      <c r="F85" s="337">
        <f t="shared" si="44"/>
        <v>-0.10731746390472606</v>
      </c>
      <c r="H85" s="24">
        <v>137.756</v>
      </c>
      <c r="I85" s="160">
        <v>181.18499999999997</v>
      </c>
      <c r="J85" s="258">
        <f t="shared" si="39"/>
        <v>3.3207403807584317E-3</v>
      </c>
      <c r="K85" s="259">
        <f t="shared" si="40"/>
        <v>4.8440773097467469E-3</v>
      </c>
      <c r="L85" s="337">
        <f t="shared" si="45"/>
        <v>0.31526031534016646</v>
      </c>
      <c r="N85" s="47">
        <f t="shared" si="48"/>
        <v>0.39408286393504999</v>
      </c>
      <c r="O85" s="163">
        <f t="shared" si="49"/>
        <v>0.5806336865920837</v>
      </c>
      <c r="P85" s="337">
        <f t="shared" si="50"/>
        <v>0.47337968668381308</v>
      </c>
    </row>
    <row r="86" spans="1:16" ht="20.100000000000001" customHeight="1" x14ac:dyDescent="0.25">
      <c r="A86" s="44" t="s">
        <v>185</v>
      </c>
      <c r="B86" s="24">
        <v>997.58999999999992</v>
      </c>
      <c r="C86" s="160">
        <v>575.41999999999996</v>
      </c>
      <c r="D86" s="359">
        <f t="shared" si="37"/>
        <v>6.527055886186268E-3</v>
      </c>
      <c r="E86" s="259">
        <f t="shared" si="38"/>
        <v>4.4216306274801149E-3</v>
      </c>
      <c r="F86" s="337">
        <f t="shared" si="44"/>
        <v>-0.42318988762918636</v>
      </c>
      <c r="H86" s="24">
        <v>250.583</v>
      </c>
      <c r="I86" s="160">
        <v>180.51300000000001</v>
      </c>
      <c r="J86" s="258">
        <f t="shared" si="39"/>
        <v>6.0405433290135462E-3</v>
      </c>
      <c r="K86" s="259">
        <f t="shared" si="40"/>
        <v>4.8261110324492353E-3</v>
      </c>
      <c r="L86" s="337">
        <f t="shared" si="45"/>
        <v>-0.27962790771919882</v>
      </c>
      <c r="N86" s="47">
        <f t="shared" ref="N86:O96" si="51">(H86/B86)*10</f>
        <v>2.5118836395713675</v>
      </c>
      <c r="O86" s="163">
        <f t="shared" si="51"/>
        <v>3.1370651002745826</v>
      </c>
      <c r="P86" s="337">
        <f t="shared" si="47"/>
        <v>0.24888949904140353</v>
      </c>
    </row>
    <row r="87" spans="1:16" ht="20.100000000000001" customHeight="1" x14ac:dyDescent="0.25">
      <c r="A87" s="44" t="s">
        <v>198</v>
      </c>
      <c r="B87" s="24">
        <v>806.28</v>
      </c>
      <c r="C87" s="160">
        <v>1029.04</v>
      </c>
      <c r="D87" s="359">
        <f t="shared" si="37"/>
        <v>5.275348209098191E-3</v>
      </c>
      <c r="E87" s="259">
        <f t="shared" si="38"/>
        <v>7.9073281792467025E-3</v>
      </c>
      <c r="F87" s="337">
        <f t="shared" si="44"/>
        <v>0.27628119263779333</v>
      </c>
      <c r="H87" s="24">
        <v>113.79300000000001</v>
      </c>
      <c r="I87" s="160">
        <v>166.12300000000005</v>
      </c>
      <c r="J87" s="258">
        <f t="shared" si="39"/>
        <v>2.7430893038970661E-3</v>
      </c>
      <c r="K87" s="259">
        <f t="shared" si="40"/>
        <v>4.4413867313908943E-3</v>
      </c>
      <c r="L87" s="337">
        <f t="shared" si="45"/>
        <v>0.45987011503343822</v>
      </c>
      <c r="N87" s="47">
        <f t="shared" ref="N87:N91" si="52">(H87/B87)*10</f>
        <v>1.4113335317755622</v>
      </c>
      <c r="O87" s="163">
        <f t="shared" ref="O87:O91" si="53">(I87/C87)*10</f>
        <v>1.6143492964316262</v>
      </c>
      <c r="P87" s="337">
        <f t="shared" ref="P87:P91" si="54">(O87-N87)/N87</f>
        <v>0.14384676625705553</v>
      </c>
    </row>
    <row r="88" spans="1:16" ht="20.100000000000001" customHeight="1" x14ac:dyDescent="0.25">
      <c r="A88" s="44" t="s">
        <v>206</v>
      </c>
      <c r="B88" s="24">
        <v>86.559999999999988</v>
      </c>
      <c r="C88" s="160">
        <v>45.91</v>
      </c>
      <c r="D88" s="359">
        <f t="shared" si="37"/>
        <v>5.6634685342503769E-4</v>
      </c>
      <c r="E88" s="259">
        <f t="shared" si="38"/>
        <v>3.5278068559940924E-4</v>
      </c>
      <c r="F88" s="337">
        <f t="shared" si="44"/>
        <v>-0.46961645101663585</v>
      </c>
      <c r="H88" s="24">
        <v>68.841999999999999</v>
      </c>
      <c r="I88" s="160">
        <v>164.87299999999999</v>
      </c>
      <c r="J88" s="258">
        <f t="shared" si="39"/>
        <v>1.6595023758832425E-3</v>
      </c>
      <c r="K88" s="259">
        <f t="shared" si="40"/>
        <v>4.4079673167749843E-3</v>
      </c>
      <c r="L88" s="337">
        <f t="shared" ref="L88:L89" si="55">(I88-H88)/H88</f>
        <v>1.3949478516022196</v>
      </c>
      <c r="N88" s="47">
        <f t="shared" ref="N88:N89" si="56">(H88/B88)*10</f>
        <v>7.9530961182994462</v>
      </c>
      <c r="O88" s="163">
        <f t="shared" ref="O88:O89" si="57">(I88/C88)*10</f>
        <v>35.912219560008715</v>
      </c>
      <c r="P88" s="337">
        <f t="shared" ref="P88:P89" si="58">(O88-N88)/N88</f>
        <v>3.5155017650770666</v>
      </c>
    </row>
    <row r="89" spans="1:16" ht="20.100000000000001" customHeight="1" x14ac:dyDescent="0.25">
      <c r="A89" s="44" t="s">
        <v>201</v>
      </c>
      <c r="B89" s="24">
        <v>271.2</v>
      </c>
      <c r="C89" s="160">
        <v>370.77000000000004</v>
      </c>
      <c r="D89" s="359">
        <f t="shared" si="37"/>
        <v>1.7744138938178169E-3</v>
      </c>
      <c r="E89" s="259">
        <f t="shared" si="38"/>
        <v>2.8490632716116964E-3</v>
      </c>
      <c r="F89" s="337">
        <f t="shared" si="44"/>
        <v>0.36714601769911526</v>
      </c>
      <c r="H89" s="24">
        <v>88.404000000000011</v>
      </c>
      <c r="I89" s="160">
        <v>161.09399999999999</v>
      </c>
      <c r="J89" s="258">
        <f t="shared" si="39"/>
        <v>2.1310631306118676E-3</v>
      </c>
      <c r="K89" s="259">
        <f t="shared" si="40"/>
        <v>4.3069337425081684E-3</v>
      </c>
      <c r="L89" s="337">
        <f t="shared" si="55"/>
        <v>0.82224786208768808</v>
      </c>
      <c r="N89" s="47">
        <f t="shared" si="56"/>
        <v>3.2597345132743367</v>
      </c>
      <c r="O89" s="163">
        <f t="shared" si="57"/>
        <v>4.3448499069504001</v>
      </c>
      <c r="P89" s="337">
        <f t="shared" si="58"/>
        <v>0.33288459206025556</v>
      </c>
    </row>
    <row r="90" spans="1:16" ht="20.100000000000001" customHeight="1" x14ac:dyDescent="0.25">
      <c r="A90" s="44" t="s">
        <v>205</v>
      </c>
      <c r="B90" s="24">
        <v>308.56000000000006</v>
      </c>
      <c r="C90" s="160">
        <v>424.24000000000007</v>
      </c>
      <c r="D90" s="359">
        <f t="shared" si="37"/>
        <v>2.0188538019042246E-3</v>
      </c>
      <c r="E90" s="259">
        <f t="shared" si="38"/>
        <v>3.2599363550140149E-3</v>
      </c>
      <c r="F90" s="337">
        <f t="shared" si="44"/>
        <v>0.37490277417682133</v>
      </c>
      <c r="H90" s="24">
        <v>127.328</v>
      </c>
      <c r="I90" s="160">
        <v>132.39500000000001</v>
      </c>
      <c r="J90" s="258">
        <f t="shared" si="39"/>
        <v>3.0693634484248206E-3</v>
      </c>
      <c r="K90" s="259">
        <f t="shared" si="40"/>
        <v>3.5396507184585961E-3</v>
      </c>
      <c r="L90" s="337">
        <f t="shared" si="45"/>
        <v>3.9794860517718078E-2</v>
      </c>
      <c r="N90" s="47">
        <f t="shared" si="52"/>
        <v>4.1265232045631315</v>
      </c>
      <c r="O90" s="163">
        <f t="shared" si="53"/>
        <v>3.1207571186121061</v>
      </c>
      <c r="P90" s="337">
        <f t="shared" si="54"/>
        <v>-0.24373208051728482</v>
      </c>
    </row>
    <row r="91" spans="1:16" ht="20.100000000000001" customHeight="1" x14ac:dyDescent="0.25">
      <c r="A91" s="44" t="s">
        <v>197</v>
      </c>
      <c r="B91" s="24">
        <v>4066.1</v>
      </c>
      <c r="C91" s="160">
        <v>605.03</v>
      </c>
      <c r="D91" s="359">
        <f t="shared" si="37"/>
        <v>2.6603777041491982E-2</v>
      </c>
      <c r="E91" s="259">
        <f t="shared" si="38"/>
        <v>4.6491591855415074E-3</v>
      </c>
      <c r="F91" s="337">
        <f t="shared" si="44"/>
        <v>-0.85120139691596364</v>
      </c>
      <c r="H91" s="24">
        <v>937.19100000000003</v>
      </c>
      <c r="I91" s="160">
        <v>124.998</v>
      </c>
      <c r="J91" s="258">
        <f t="shared" si="39"/>
        <v>2.2591887091548645E-2</v>
      </c>
      <c r="K91" s="259">
        <f t="shared" si="40"/>
        <v>3.3418879905274942E-3</v>
      </c>
      <c r="L91" s="337">
        <f t="shared" si="45"/>
        <v>-0.86662483954711467</v>
      </c>
      <c r="N91" s="47">
        <f t="shared" si="52"/>
        <v>2.30488920587295</v>
      </c>
      <c r="O91" s="163">
        <f t="shared" si="53"/>
        <v>2.0659801993289588</v>
      </c>
      <c r="P91" s="337">
        <f t="shared" si="54"/>
        <v>-0.10365314130294916</v>
      </c>
    </row>
    <row r="92" spans="1:16" ht="20.100000000000001" customHeight="1" x14ac:dyDescent="0.25">
      <c r="A92" s="44" t="s">
        <v>212</v>
      </c>
      <c r="B92" s="24">
        <v>278.54999999999995</v>
      </c>
      <c r="C92" s="160">
        <v>176.04999999999998</v>
      </c>
      <c r="D92" s="359">
        <f t="shared" si="37"/>
        <v>1.8225036508958438E-3</v>
      </c>
      <c r="E92" s="259">
        <f t="shared" si="38"/>
        <v>1.3527998192066216E-3</v>
      </c>
      <c r="F92" s="337">
        <f t="shared" si="44"/>
        <v>-0.36797702387363124</v>
      </c>
      <c r="H92" s="24">
        <v>115.79100000000001</v>
      </c>
      <c r="I92" s="160">
        <v>116.63000000000001</v>
      </c>
      <c r="J92" s="258">
        <f t="shared" si="39"/>
        <v>2.7912530084235865E-3</v>
      </c>
      <c r="K92" s="259">
        <f t="shared" si="40"/>
        <v>3.1181650613227542E-3</v>
      </c>
      <c r="L92" s="337">
        <f t="shared" si="45"/>
        <v>7.2458135779119148E-3</v>
      </c>
      <c r="N92" s="47">
        <f t="shared" ref="N92:N94" si="59">(H92/B92)*10</f>
        <v>4.1569197630586983</v>
      </c>
      <c r="O92" s="163">
        <f t="shared" ref="O92:O94" si="60">(I92/C92)*10</f>
        <v>6.6248224936097708</v>
      </c>
      <c r="P92" s="337">
        <f t="shared" ref="P92:P94" si="61">(O92-N92)/N92</f>
        <v>0.59368543806945362</v>
      </c>
    </row>
    <row r="93" spans="1:16" ht="20.100000000000001" customHeight="1" x14ac:dyDescent="0.25">
      <c r="A93" s="44" t="s">
        <v>213</v>
      </c>
      <c r="B93" s="24">
        <v>15.129999999999999</v>
      </c>
      <c r="C93" s="160">
        <v>170.12999999999997</v>
      </c>
      <c r="D93" s="359">
        <f t="shared" si="37"/>
        <v>9.8992928515721128E-5</v>
      </c>
      <c r="E93" s="259">
        <f t="shared" si="38"/>
        <v>1.3073094759535502E-3</v>
      </c>
      <c r="F93" s="337">
        <f t="shared" si="44"/>
        <v>10.244547257105088</v>
      </c>
      <c r="H93" s="24">
        <v>13.262</v>
      </c>
      <c r="I93" s="160">
        <v>94.14500000000001</v>
      </c>
      <c r="J93" s="258">
        <f t="shared" si="39"/>
        <v>3.1969321793329019E-4</v>
      </c>
      <c r="K93" s="259">
        <f t="shared" si="40"/>
        <v>2.5170166312117868E-3</v>
      </c>
      <c r="L93" s="337">
        <f t="shared" si="45"/>
        <v>6.0988538681948432</v>
      </c>
      <c r="N93" s="47">
        <f t="shared" ref="N93" si="62">(H93/B93)*10</f>
        <v>8.7653668208856583</v>
      </c>
      <c r="O93" s="163">
        <f t="shared" ref="O93" si="63">(I93/C93)*10</f>
        <v>5.53370951625228</v>
      </c>
      <c r="P93" s="337">
        <f t="shared" ref="P93" si="64">(O93-N93)/N93</f>
        <v>-0.36868477619592077</v>
      </c>
    </row>
    <row r="94" spans="1:16" ht="20.100000000000001" customHeight="1" x14ac:dyDescent="0.25">
      <c r="A94" s="44" t="s">
        <v>208</v>
      </c>
      <c r="B94" s="24">
        <v>130.08999999999997</v>
      </c>
      <c r="C94" s="160">
        <v>273.02999999999997</v>
      </c>
      <c r="D94" s="359">
        <f t="shared" si="37"/>
        <v>8.5115598616061858E-4</v>
      </c>
      <c r="E94" s="259">
        <f t="shared" si="38"/>
        <v>2.0980115571598065E-3</v>
      </c>
      <c r="F94" s="337">
        <f t="shared" si="44"/>
        <v>1.0987777692366825</v>
      </c>
      <c r="H94" s="24">
        <v>37.311</v>
      </c>
      <c r="I94" s="160">
        <v>93.697000000000003</v>
      </c>
      <c r="J94" s="258">
        <f t="shared" si="39"/>
        <v>8.9941740720170325E-4</v>
      </c>
      <c r="K94" s="259">
        <f t="shared" si="40"/>
        <v>2.5050391130134451E-3</v>
      </c>
      <c r="L94" s="337">
        <f t="shared" si="45"/>
        <v>1.5112433330653159</v>
      </c>
      <c r="N94" s="47">
        <f t="shared" si="59"/>
        <v>2.8680913213928823</v>
      </c>
      <c r="O94" s="163">
        <f t="shared" si="60"/>
        <v>3.431747427022672</v>
      </c>
      <c r="P94" s="337">
        <f t="shared" si="61"/>
        <v>0.19652655458545559</v>
      </c>
    </row>
    <row r="95" spans="1:16" ht="20.100000000000001" customHeight="1" thickBot="1" x14ac:dyDescent="0.3">
      <c r="A95" s="13" t="s">
        <v>17</v>
      </c>
      <c r="B95" s="24">
        <f>B96-SUM(B68:B94)</f>
        <v>7028.7599999999802</v>
      </c>
      <c r="C95" s="160">
        <f>C96-SUM(C68:C94)</f>
        <v>5110.1200000000099</v>
      </c>
      <c r="D95" s="359">
        <f t="shared" si="37"/>
        <v>4.5987940266633054E-2</v>
      </c>
      <c r="E95" s="259">
        <f t="shared" si="38"/>
        <v>3.9267079875740726E-2</v>
      </c>
      <c r="F95" s="337">
        <f t="shared" si="44"/>
        <v>-0.2729699121893443</v>
      </c>
      <c r="H95" s="24">
        <f>H96-SUM(H68:H94)</f>
        <v>1765.4379999999946</v>
      </c>
      <c r="I95" s="160">
        <f>I96-SUM(I68:I94)</f>
        <v>1221.5450000000201</v>
      </c>
      <c r="J95" s="258">
        <f t="shared" si="39"/>
        <v>4.2557574670616063E-2</v>
      </c>
      <c r="K95" s="259">
        <f t="shared" si="40"/>
        <v>3.2658655061592781E-2</v>
      </c>
      <c r="L95" s="337">
        <f t="shared" si="45"/>
        <v>-0.30807822194830758</v>
      </c>
      <c r="N95" s="47">
        <f t="shared" si="51"/>
        <v>2.5117346445176669</v>
      </c>
      <c r="O95" s="163">
        <f t="shared" si="51"/>
        <v>2.390442885881384</v>
      </c>
      <c r="P95" s="337">
        <f t="shared" si="47"/>
        <v>-4.8290036887863534E-2</v>
      </c>
    </row>
    <row r="96" spans="1:16" s="2" customFormat="1" ht="26.25" customHeight="1" thickBot="1" x14ac:dyDescent="0.3">
      <c r="A96" s="17" t="s">
        <v>18</v>
      </c>
      <c r="B96" s="22">
        <v>152839.19999999995</v>
      </c>
      <c r="C96" s="165">
        <v>130137.51000000005</v>
      </c>
      <c r="D96" s="305">
        <f>SUM(D68:D95)</f>
        <v>1</v>
      </c>
      <c r="E96" s="306">
        <f>SUM(E68:E95)</f>
        <v>0.99999999999999967</v>
      </c>
      <c r="F96" s="362">
        <f t="shared" si="44"/>
        <v>-0.14853316426675819</v>
      </c>
      <c r="H96" s="22">
        <v>41483.519999999997</v>
      </c>
      <c r="I96" s="165">
        <v>37403.408000000003</v>
      </c>
      <c r="J96" s="367">
        <f>SUM(J68:J95)</f>
        <v>0.99999999999999944</v>
      </c>
      <c r="K96" s="305">
        <f>SUM(K68:K95)</f>
        <v>1.0000000000000004</v>
      </c>
      <c r="L96" s="362">
        <f t="shared" si="45"/>
        <v>-9.8355009410965949E-2</v>
      </c>
      <c r="N96" s="43">
        <f t="shared" si="51"/>
        <v>2.7141937408727612</v>
      </c>
      <c r="O96" s="170">
        <f t="shared" si="51"/>
        <v>2.8741450485720828</v>
      </c>
      <c r="P96" s="362">
        <f t="shared" si="47"/>
        <v>5.8931426040312242E-2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137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5"/>
      <c r="M4" s="450" t="s">
        <v>104</v>
      </c>
      <c r="N4" s="450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151</v>
      </c>
      <c r="F5" s="458"/>
      <c r="G5" s="459" t="str">
        <f>E5</f>
        <v>jan-abril</v>
      </c>
      <c r="H5" s="459"/>
      <c r="I5" s="149" t="s">
        <v>138</v>
      </c>
      <c r="K5" s="460" t="str">
        <f>E5</f>
        <v>jan-abril</v>
      </c>
      <c r="L5" s="458"/>
      <c r="M5" s="446" t="str">
        <f>E5</f>
        <v>jan-abril</v>
      </c>
      <c r="N5" s="447"/>
      <c r="O5" s="149" t="str">
        <f>I5</f>
        <v>2022/2021</v>
      </c>
      <c r="P5"/>
      <c r="Q5" s="460" t="str">
        <f>E5</f>
        <v>jan-abril</v>
      </c>
      <c r="R5" s="458"/>
      <c r="S5" s="149" t="str">
        <f>O5</f>
        <v>2022/2021</v>
      </c>
    </row>
    <row r="6" spans="1:19" ht="15.75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342884.08999999997</v>
      </c>
      <c r="F7" s="165">
        <v>322387.0699999996</v>
      </c>
      <c r="G7" s="305">
        <f>E7/E15</f>
        <v>0.4048071670792372</v>
      </c>
      <c r="H7" s="306">
        <f>F7/F15</f>
        <v>0.39628714451331587</v>
      </c>
      <c r="I7" s="190">
        <f t="shared" ref="I7:I18" si="0">(F7-E7)/E7</f>
        <v>-5.9778276676530455E-2</v>
      </c>
      <c r="J7" s="11"/>
      <c r="K7" s="22">
        <v>71024.331999999951</v>
      </c>
      <c r="L7" s="165">
        <v>67664.567999999999</v>
      </c>
      <c r="M7" s="305">
        <f>K7/K15</f>
        <v>0.38848845773663909</v>
      </c>
      <c r="N7" s="306">
        <f>L7/L15</f>
        <v>0.37333313058692563</v>
      </c>
      <c r="O7" s="190">
        <f t="shared" ref="O7:O18" si="1">(L7-K7)/K7</f>
        <v>-4.7304408297707809E-2</v>
      </c>
      <c r="P7" s="51"/>
      <c r="Q7" s="219">
        <f t="shared" ref="Q7:Q18" si="2">(K7/E7)*10</f>
        <v>2.0713802148125322</v>
      </c>
      <c r="R7" s="220">
        <f t="shared" ref="R7:R18" si="3">(L7/F7)*10</f>
        <v>2.0988610988647927</v>
      </c>
      <c r="S7" s="67">
        <f>(R7-Q7)/Q7</f>
        <v>1.3266943391533543E-2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255416.30999999991</v>
      </c>
      <c r="F8" s="209">
        <v>219249.0699999996</v>
      </c>
      <c r="G8" s="307">
        <f>E8/E7</f>
        <v>0.74490569101645965</v>
      </c>
      <c r="H8" s="308">
        <f>F8/F7</f>
        <v>0.68008022157960579</v>
      </c>
      <c r="I8" s="245">
        <f t="shared" si="0"/>
        <v>-0.14160113737450958</v>
      </c>
      <c r="J8" s="4"/>
      <c r="K8" s="208">
        <v>61918.282999999959</v>
      </c>
      <c r="L8" s="209">
        <v>55287.543000000005</v>
      </c>
      <c r="M8" s="312">
        <f>K8/K7</f>
        <v>0.87178972693470747</v>
      </c>
      <c r="N8" s="308">
        <f>L8/L7</f>
        <v>0.81708262735084636</v>
      </c>
      <c r="O8" s="246">
        <f t="shared" si="1"/>
        <v>-0.10708856380917343</v>
      </c>
      <c r="P8" s="56"/>
      <c r="Q8" s="221">
        <f t="shared" si="2"/>
        <v>2.4242102236932315</v>
      </c>
      <c r="R8" s="222">
        <f t="shared" si="3"/>
        <v>2.5216774237628514</v>
      </c>
      <c r="S8" s="210">
        <f t="shared" ref="S8:S18" si="4">(R8-Q8)/Q8</f>
        <v>4.0205754070754968E-2</v>
      </c>
    </row>
    <row r="9" spans="1:19" ht="24" customHeight="1" x14ac:dyDescent="0.25">
      <c r="A9" s="13"/>
      <c r="B9" s="1" t="s">
        <v>37</v>
      </c>
      <c r="D9" s="1"/>
      <c r="E9" s="24">
        <v>57676.630000000034</v>
      </c>
      <c r="F9" s="160">
        <v>74755.989999999962</v>
      </c>
      <c r="G9" s="309">
        <f>E9/E7</f>
        <v>0.16821028353925677</v>
      </c>
      <c r="H9" s="259">
        <f>F9/F7</f>
        <v>0.23188271787699194</v>
      </c>
      <c r="I9" s="210">
        <f t="shared" si="0"/>
        <v>0.29612271035946308</v>
      </c>
      <c r="J9" s="1"/>
      <c r="K9" s="24">
        <v>7292.0540000000001</v>
      </c>
      <c r="L9" s="160">
        <v>10281.960999999999</v>
      </c>
      <c r="M9" s="309">
        <f>K9/K7</f>
        <v>0.10266980054103156</v>
      </c>
      <c r="N9" s="259">
        <f>L9/L7</f>
        <v>0.15195487540835256</v>
      </c>
      <c r="O9" s="210">
        <f t="shared" si="1"/>
        <v>0.41002260817048247</v>
      </c>
      <c r="P9" s="7"/>
      <c r="Q9" s="221">
        <f t="shared" si="2"/>
        <v>1.264299595867511</v>
      </c>
      <c r="R9" s="222">
        <f t="shared" si="3"/>
        <v>1.3754029610202478</v>
      </c>
      <c r="S9" s="210">
        <f t="shared" si="4"/>
        <v>8.7877403042672234E-2</v>
      </c>
    </row>
    <row r="10" spans="1:19" ht="24" customHeight="1" thickBot="1" x14ac:dyDescent="0.3">
      <c r="A10" s="13"/>
      <c r="B10" s="1" t="s">
        <v>36</v>
      </c>
      <c r="D10" s="1"/>
      <c r="E10" s="24">
        <v>29791.149999999998</v>
      </c>
      <c r="F10" s="160">
        <v>28382.01</v>
      </c>
      <c r="G10" s="309">
        <f>E10/E7</f>
        <v>8.6884025444283516E-2</v>
      </c>
      <c r="H10" s="259">
        <f>F10/F7</f>
        <v>8.8037060543402171E-2</v>
      </c>
      <c r="I10" s="218">
        <f t="shared" si="0"/>
        <v>-4.7300624514327226E-2</v>
      </c>
      <c r="J10" s="1"/>
      <c r="K10" s="24">
        <v>1813.9950000000006</v>
      </c>
      <c r="L10" s="160">
        <v>2095.0640000000008</v>
      </c>
      <c r="M10" s="309">
        <f>K10/K7</f>
        <v>2.5540472524261146E-2</v>
      </c>
      <c r="N10" s="259">
        <f>L10/L7</f>
        <v>3.0962497240801135E-2</v>
      </c>
      <c r="O10" s="248">
        <f t="shared" si="1"/>
        <v>0.15494474902080771</v>
      </c>
      <c r="P10" s="7"/>
      <c r="Q10" s="221">
        <f t="shared" si="2"/>
        <v>0.6089039865866207</v>
      </c>
      <c r="R10" s="222">
        <f t="shared" si="3"/>
        <v>0.73816618343803031</v>
      </c>
      <c r="S10" s="210">
        <f t="shared" si="4"/>
        <v>0.21228666538385552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504146.5900000002</v>
      </c>
      <c r="F11" s="165">
        <v>491131.80000000075</v>
      </c>
      <c r="G11" s="305">
        <f>E11/E15</f>
        <v>0.59519283292076275</v>
      </c>
      <c r="H11" s="306">
        <f>F11/F15</f>
        <v>0.60371285548668396</v>
      </c>
      <c r="I11" s="190">
        <f t="shared" si="0"/>
        <v>-2.5815487515247201E-2</v>
      </c>
      <c r="J11" s="11"/>
      <c r="K11" s="22">
        <v>111797.91299999999</v>
      </c>
      <c r="L11" s="165">
        <v>113579.9089999999</v>
      </c>
      <c r="M11" s="305">
        <f>K11/K15</f>
        <v>0.61151154226336091</v>
      </c>
      <c r="N11" s="306">
        <f>L11/L15</f>
        <v>0.62666686941307437</v>
      </c>
      <c r="O11" s="190">
        <f t="shared" si="1"/>
        <v>1.5939438869488665E-2</v>
      </c>
      <c r="P11" s="7"/>
      <c r="Q11" s="223">
        <f t="shared" si="2"/>
        <v>2.2175675729553173</v>
      </c>
      <c r="R11" s="224">
        <f t="shared" si="3"/>
        <v>2.3126156563268703</v>
      </c>
      <c r="S11" s="69">
        <f t="shared" si="4"/>
        <v>4.2861414700830935E-2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388505.17000000016</v>
      </c>
      <c r="F12" s="161">
        <v>356098.62000000075</v>
      </c>
      <c r="G12" s="309">
        <f>E12/E11</f>
        <v>0.77061945415518929</v>
      </c>
      <c r="H12" s="259">
        <f>F12/F11</f>
        <v>0.72505714352033446</v>
      </c>
      <c r="I12" s="245">
        <f t="shared" si="0"/>
        <v>-8.3413433082497698E-2</v>
      </c>
      <c r="J12" s="4"/>
      <c r="K12" s="36">
        <v>100552.40499999998</v>
      </c>
      <c r="L12" s="161">
        <v>100169.78999999989</v>
      </c>
      <c r="M12" s="309">
        <f>K12/K11</f>
        <v>0.89941218312366888</v>
      </c>
      <c r="N12" s="259">
        <f>L12/L11</f>
        <v>0.88193229667053163</v>
      </c>
      <c r="O12" s="245">
        <f t="shared" si="1"/>
        <v>-3.8051302701322025E-3</v>
      </c>
      <c r="P12" s="56"/>
      <c r="Q12" s="221">
        <f t="shared" si="2"/>
        <v>2.5881870503808209</v>
      </c>
      <c r="R12" s="222">
        <f t="shared" si="3"/>
        <v>2.8129788877025046</v>
      </c>
      <c r="S12" s="210">
        <f t="shared" si="4"/>
        <v>8.6853010600067837E-2</v>
      </c>
    </row>
    <row r="13" spans="1:19" ht="24" customHeight="1" x14ac:dyDescent="0.25">
      <c r="A13" s="13"/>
      <c r="B13" s="4" t="s">
        <v>37</v>
      </c>
      <c r="D13" s="4"/>
      <c r="E13" s="189">
        <v>52200.810000000034</v>
      </c>
      <c r="F13" s="187">
        <v>50964.019999999982</v>
      </c>
      <c r="G13" s="309">
        <f>E13/E11</f>
        <v>0.10354291992731719</v>
      </c>
      <c r="H13" s="259">
        <f>F13/F11</f>
        <v>0.10376851997773287</v>
      </c>
      <c r="I13" s="210">
        <f t="shared" si="0"/>
        <v>-2.3692927370285079E-2</v>
      </c>
      <c r="J13" s="211"/>
      <c r="K13" s="189">
        <v>5970.4880000000012</v>
      </c>
      <c r="L13" s="187">
        <v>5774.573000000004</v>
      </c>
      <c r="M13" s="309">
        <f>K13/K11</f>
        <v>5.340428850402603E-2</v>
      </c>
      <c r="N13" s="259">
        <f>L13/L11</f>
        <v>5.0841500498120751E-2</v>
      </c>
      <c r="O13" s="210">
        <f t="shared" si="1"/>
        <v>-3.2813900639277256E-2</v>
      </c>
      <c r="P13" s="212"/>
      <c r="Q13" s="221">
        <f t="shared" si="2"/>
        <v>1.1437538996042393</v>
      </c>
      <c r="R13" s="222">
        <f t="shared" si="3"/>
        <v>1.1330685844640995</v>
      </c>
      <c r="S13" s="210">
        <f t="shared" si="4"/>
        <v>-9.3423201825472597E-3</v>
      </c>
    </row>
    <row r="14" spans="1:19" ht="24" customHeight="1" thickBot="1" x14ac:dyDescent="0.3">
      <c r="A14" s="13"/>
      <c r="B14" s="1" t="s">
        <v>36</v>
      </c>
      <c r="D14" s="1"/>
      <c r="E14" s="189">
        <v>63440.61</v>
      </c>
      <c r="F14" s="187">
        <v>84069.160000000018</v>
      </c>
      <c r="G14" s="309">
        <f>E14/E11</f>
        <v>0.12583762591749351</v>
      </c>
      <c r="H14" s="259">
        <f>F14/F11</f>
        <v>0.17117433650193267</v>
      </c>
      <c r="I14" s="218">
        <f t="shared" si="0"/>
        <v>0.32516317229610525</v>
      </c>
      <c r="J14" s="211"/>
      <c r="K14" s="189">
        <v>5275.0200000000013</v>
      </c>
      <c r="L14" s="187">
        <v>7635.5459999999948</v>
      </c>
      <c r="M14" s="309">
        <f>K14/K11</f>
        <v>4.718352837230514E-2</v>
      </c>
      <c r="N14" s="259">
        <f>L14/L11</f>
        <v>6.7226202831347587E-2</v>
      </c>
      <c r="O14" s="248">
        <f t="shared" si="1"/>
        <v>0.44749138391892218</v>
      </c>
      <c r="P14" s="212"/>
      <c r="Q14" s="221">
        <f t="shared" si="2"/>
        <v>0.83148948284072322</v>
      </c>
      <c r="R14" s="222">
        <f t="shared" si="3"/>
        <v>0.90824578240106035</v>
      </c>
      <c r="S14" s="210">
        <f t="shared" si="4"/>
        <v>9.2311810485088561E-2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847030.68000000017</v>
      </c>
      <c r="F15" s="165">
        <v>813518.87000000046</v>
      </c>
      <c r="G15" s="305">
        <f>G7+G11</f>
        <v>1</v>
      </c>
      <c r="H15" s="306">
        <f>H7+H11</f>
        <v>0.99999999999999978</v>
      </c>
      <c r="I15" s="190">
        <f t="shared" si="0"/>
        <v>-3.9563867981735563E-2</v>
      </c>
      <c r="J15" s="11"/>
      <c r="K15" s="22">
        <v>182822.24499999994</v>
      </c>
      <c r="L15" s="165">
        <v>181244.4769999999</v>
      </c>
      <c r="M15" s="305">
        <f>M7+M11</f>
        <v>1</v>
      </c>
      <c r="N15" s="306">
        <f>N7+N11</f>
        <v>1</v>
      </c>
      <c r="O15" s="190">
        <f t="shared" si="1"/>
        <v>-8.630065777827203E-3</v>
      </c>
      <c r="P15" s="7"/>
      <c r="Q15" s="223">
        <f t="shared" si="2"/>
        <v>2.1583898826427386</v>
      </c>
      <c r="R15" s="224">
        <f t="shared" si="3"/>
        <v>2.2279074731235156</v>
      </c>
      <c r="S15" s="69">
        <f t="shared" si="4"/>
        <v>3.2208078364257091E-2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643921.4800000001</v>
      </c>
      <c r="F16" s="209">
        <f t="shared" ref="F16:F17" si="5">F8+F12</f>
        <v>575347.69000000041</v>
      </c>
      <c r="G16" s="307">
        <f>E16/E15</f>
        <v>0.76021033854405362</v>
      </c>
      <c r="H16" s="308">
        <f>F16/F15</f>
        <v>0.70723336755544475</v>
      </c>
      <c r="I16" s="246">
        <f t="shared" si="0"/>
        <v>-0.10649402470624163</v>
      </c>
      <c r="J16" s="4"/>
      <c r="K16" s="208">
        <f t="shared" ref="K16:L18" si="6">K8+K12</f>
        <v>162470.68799999994</v>
      </c>
      <c r="L16" s="209">
        <f t="shared" si="6"/>
        <v>155457.3329999999</v>
      </c>
      <c r="M16" s="312">
        <f>K16/K15</f>
        <v>0.88868117771992128</v>
      </c>
      <c r="N16" s="308">
        <f>L16/L15</f>
        <v>0.85772176660588662</v>
      </c>
      <c r="O16" s="246">
        <f t="shared" si="1"/>
        <v>-4.3166894203094913E-2</v>
      </c>
      <c r="P16" s="56"/>
      <c r="Q16" s="221">
        <f t="shared" si="2"/>
        <v>2.5231444057433823</v>
      </c>
      <c r="R16" s="222">
        <f t="shared" si="3"/>
        <v>2.7019719675940612</v>
      </c>
      <c r="S16" s="210">
        <f t="shared" si="4"/>
        <v>7.0874881930505992E-2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109877.44000000006</v>
      </c>
      <c r="F17" s="187">
        <f t="shared" si="5"/>
        <v>125720.00999999995</v>
      </c>
      <c r="G17" s="310">
        <f>E17/E15</f>
        <v>0.1297207321935494</v>
      </c>
      <c r="H17" s="259">
        <f>F17/F15</f>
        <v>0.1545385296348441</v>
      </c>
      <c r="I17" s="210">
        <f t="shared" si="0"/>
        <v>0.14418401083971269</v>
      </c>
      <c r="J17" s="211"/>
      <c r="K17" s="189">
        <f t="shared" si="6"/>
        <v>13262.542000000001</v>
      </c>
      <c r="L17" s="187">
        <f t="shared" si="6"/>
        <v>16056.534000000003</v>
      </c>
      <c r="M17" s="309">
        <f>K17/K15</f>
        <v>7.2543371294888137E-2</v>
      </c>
      <c r="N17" s="259">
        <f>L17/L15</f>
        <v>8.8590473297567085E-2</v>
      </c>
      <c r="O17" s="210">
        <f t="shared" si="1"/>
        <v>0.21066790966618629</v>
      </c>
      <c r="P17" s="212"/>
      <c r="Q17" s="221">
        <f t="shared" si="2"/>
        <v>1.2070304877871194</v>
      </c>
      <c r="R17" s="222">
        <f t="shared" si="3"/>
        <v>1.2771661408553825</v>
      </c>
      <c r="S17" s="210">
        <f t="shared" si="4"/>
        <v>5.8105949914193641E-2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93231.76</v>
      </c>
      <c r="F18" s="217">
        <f>F10+F14</f>
        <v>112451.17000000001</v>
      </c>
      <c r="G18" s="311">
        <f>E18/E15</f>
        <v>0.11006892926239693</v>
      </c>
      <c r="H18" s="265">
        <f>F18/F15</f>
        <v>0.13822810280971104</v>
      </c>
      <c r="I18" s="247">
        <f t="shared" si="0"/>
        <v>0.20614659639590649</v>
      </c>
      <c r="J18" s="211"/>
      <c r="K18" s="216">
        <f t="shared" si="6"/>
        <v>7089.0150000000021</v>
      </c>
      <c r="L18" s="217">
        <f t="shared" si="6"/>
        <v>9730.6099999999951</v>
      </c>
      <c r="M18" s="311">
        <f>K18/K15</f>
        <v>3.8775450985190585E-2</v>
      </c>
      <c r="N18" s="265">
        <f>L18/L15</f>
        <v>5.3687760096546286E-2</v>
      </c>
      <c r="O18" s="247">
        <f t="shared" si="1"/>
        <v>0.37263216398893106</v>
      </c>
      <c r="P18" s="212"/>
      <c r="Q18" s="225">
        <f t="shared" si="2"/>
        <v>0.76036481559502933</v>
      </c>
      <c r="R18" s="226">
        <f t="shared" si="3"/>
        <v>0.86531869788460125</v>
      </c>
      <c r="S18" s="218">
        <f t="shared" si="4"/>
        <v>0.13803095584773928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76" workbookViewId="0">
      <selection activeCell="W90" sqref="W90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139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151</v>
      </c>
      <c r="C5" s="459"/>
      <c r="D5" s="457" t="str">
        <f>B5</f>
        <v>jan-abril</v>
      </c>
      <c r="E5" s="459"/>
      <c r="F5" s="149" t="s">
        <v>138</v>
      </c>
      <c r="H5" s="460" t="str">
        <f>B5</f>
        <v>jan-abril</v>
      </c>
      <c r="I5" s="459"/>
      <c r="J5" s="457" t="str">
        <f>B5</f>
        <v>jan-abril</v>
      </c>
      <c r="K5" s="458"/>
      <c r="L5" s="149" t="str">
        <f>F5</f>
        <v>2022/2021</v>
      </c>
      <c r="N5" s="460" t="str">
        <f>B5</f>
        <v>jan-abril</v>
      </c>
      <c r="O5" s="458"/>
      <c r="P5" s="149" t="str">
        <f>F5</f>
        <v>2022/2021</v>
      </c>
    </row>
    <row r="6" spans="1:16" ht="19.5" customHeight="1" thickBot="1" x14ac:dyDescent="0.3">
      <c r="A6" s="469"/>
      <c r="B6" s="117"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82031.179999999993</v>
      </c>
      <c r="C7" s="167">
        <v>71337.999999999985</v>
      </c>
      <c r="D7" s="309">
        <f>B7/$B$33</f>
        <v>9.6845582972271915E-2</v>
      </c>
      <c r="E7" s="308">
        <f>C7/$C$33</f>
        <v>8.769065184683425E-2</v>
      </c>
      <c r="F7" s="64">
        <f>(C7-B7)/B7</f>
        <v>-0.1303550674268005</v>
      </c>
      <c r="H7" s="45">
        <v>21928.783000000007</v>
      </c>
      <c r="I7" s="167">
        <v>20620.597000000002</v>
      </c>
      <c r="J7" s="309">
        <f>H7/$H$33</f>
        <v>0.11994592342961333</v>
      </c>
      <c r="K7" s="308">
        <f>I7/$I$33</f>
        <v>0.1137722778719486</v>
      </c>
      <c r="L7" s="64">
        <f>(I7-H7)/H7</f>
        <v>-5.9656114979112371E-2</v>
      </c>
      <c r="N7" s="39">
        <f t="shared" ref="N7:N33" si="0">(H7/B7)*10</f>
        <v>2.6732253516284916</v>
      </c>
      <c r="O7" s="172">
        <f t="shared" ref="O7:O33" si="1">(I7/C7)*10</f>
        <v>2.8905487958731682</v>
      </c>
      <c r="P7" s="73">
        <f>(O7-N7)/N7</f>
        <v>8.1296342679185701E-2</v>
      </c>
    </row>
    <row r="8" spans="1:16" ht="20.100000000000001" customHeight="1" x14ac:dyDescent="0.25">
      <c r="A8" s="13" t="s">
        <v>165</v>
      </c>
      <c r="B8" s="24">
        <v>71860.170000000013</v>
      </c>
      <c r="C8" s="160">
        <v>60757.989999999976</v>
      </c>
      <c r="D8" s="309">
        <f t="shared" ref="D8:D32" si="2">B8/$B$33</f>
        <v>8.4837741650632931E-2</v>
      </c>
      <c r="E8" s="259">
        <f t="shared" ref="E8:E32" si="3">C8/$C$33</f>
        <v>7.4685409571384628E-2</v>
      </c>
      <c r="F8" s="64">
        <f t="shared" ref="F8:F33" si="4">(C8-B8)/B8</f>
        <v>-0.15449699047469601</v>
      </c>
      <c r="H8" s="24">
        <v>19151.90700000001</v>
      </c>
      <c r="I8" s="160">
        <v>17403.861999999997</v>
      </c>
      <c r="J8" s="309">
        <f t="shared" ref="J8:J32" si="5">H8/$H$33</f>
        <v>0.10475698403112822</v>
      </c>
      <c r="K8" s="259">
        <f t="shared" ref="K8:K32" si="6">I8/$I$33</f>
        <v>9.6024233610163989E-2</v>
      </c>
      <c r="L8" s="64">
        <f t="shared" ref="L8:L33" si="7">(I8-H8)/H8</f>
        <v>-9.1272634103748099E-2</v>
      </c>
      <c r="N8" s="39">
        <f t="shared" si="0"/>
        <v>2.6651630520773892</v>
      </c>
      <c r="O8" s="173">
        <f t="shared" si="1"/>
        <v>2.8644565101643424</v>
      </c>
      <c r="P8" s="64">
        <f t="shared" ref="P8:P71" si="8">(O8-N8)/N8</f>
        <v>7.4777210321751914E-2</v>
      </c>
    </row>
    <row r="9" spans="1:16" ht="20.100000000000001" customHeight="1" x14ac:dyDescent="0.25">
      <c r="A9" s="13" t="s">
        <v>166</v>
      </c>
      <c r="B9" s="24">
        <v>42169.179999999978</v>
      </c>
      <c r="C9" s="160">
        <v>42075.770000000004</v>
      </c>
      <c r="D9" s="309">
        <f t="shared" si="2"/>
        <v>4.9784713819338786E-2</v>
      </c>
      <c r="E9" s="259">
        <f t="shared" si="3"/>
        <v>5.1720705630343922E-2</v>
      </c>
      <c r="F9" s="64">
        <f t="shared" si="4"/>
        <v>-2.2151248850457712E-3</v>
      </c>
      <c r="H9" s="24">
        <v>13222.125999999997</v>
      </c>
      <c r="I9" s="160">
        <v>14233.928999999998</v>
      </c>
      <c r="J9" s="309">
        <f t="shared" si="5"/>
        <v>7.2322304104732976E-2</v>
      </c>
      <c r="K9" s="259">
        <f t="shared" si="6"/>
        <v>7.8534415147999206E-2</v>
      </c>
      <c r="L9" s="64">
        <f t="shared" si="7"/>
        <v>7.652347285149165E-2</v>
      </c>
      <c r="N9" s="39">
        <f t="shared" si="0"/>
        <v>3.135495164952224</v>
      </c>
      <c r="O9" s="173">
        <f t="shared" si="1"/>
        <v>3.3829277515301555</v>
      </c>
      <c r="P9" s="64">
        <f t="shared" si="8"/>
        <v>7.8913400774356351E-2</v>
      </c>
    </row>
    <row r="10" spans="1:16" ht="20.100000000000001" customHeight="1" x14ac:dyDescent="0.25">
      <c r="A10" s="13" t="s">
        <v>164</v>
      </c>
      <c r="B10" s="24">
        <v>49474.689999999973</v>
      </c>
      <c r="C10" s="160">
        <v>53158.020000000004</v>
      </c>
      <c r="D10" s="309">
        <f t="shared" si="2"/>
        <v>5.8409560796546252E-2</v>
      </c>
      <c r="E10" s="259">
        <f t="shared" si="3"/>
        <v>6.5343315269380323E-2</v>
      </c>
      <c r="F10" s="64">
        <f t="shared" si="4"/>
        <v>7.4448773706313934E-2</v>
      </c>
      <c r="H10" s="24">
        <v>11735.162999999999</v>
      </c>
      <c r="I10" s="160">
        <v>13339.386999999999</v>
      </c>
      <c r="J10" s="309">
        <f t="shared" si="5"/>
        <v>6.4188922961754463E-2</v>
      </c>
      <c r="K10" s="259">
        <f t="shared" si="6"/>
        <v>7.3598860615211995E-2</v>
      </c>
      <c r="L10" s="64">
        <f t="shared" si="7"/>
        <v>0.13670231934571342</v>
      </c>
      <c r="N10" s="39">
        <f t="shared" si="0"/>
        <v>2.3719528106189256</v>
      </c>
      <c r="O10" s="173">
        <f t="shared" si="1"/>
        <v>2.5093837204621239</v>
      </c>
      <c r="P10" s="64">
        <f t="shared" si="8"/>
        <v>5.7939984820919659E-2</v>
      </c>
    </row>
    <row r="11" spans="1:16" ht="20.100000000000001" customHeight="1" x14ac:dyDescent="0.25">
      <c r="A11" s="13" t="s">
        <v>171</v>
      </c>
      <c r="B11" s="24">
        <v>75274.069999999992</v>
      </c>
      <c r="C11" s="160">
        <v>100139.55999999997</v>
      </c>
      <c r="D11" s="309">
        <f t="shared" si="2"/>
        <v>8.8868174172864564E-2</v>
      </c>
      <c r="E11" s="259">
        <f t="shared" si="3"/>
        <v>0.12309432969883048</v>
      </c>
      <c r="F11" s="64">
        <f t="shared" si="4"/>
        <v>0.33033274273597774</v>
      </c>
      <c r="H11" s="24">
        <v>8664.2630000000008</v>
      </c>
      <c r="I11" s="160">
        <v>11901.915000000003</v>
      </c>
      <c r="J11" s="309">
        <f t="shared" si="5"/>
        <v>4.7391732882396238E-2</v>
      </c>
      <c r="K11" s="259">
        <f t="shared" si="6"/>
        <v>6.5667738940260234E-2</v>
      </c>
      <c r="L11" s="64">
        <f t="shared" si="7"/>
        <v>0.37367886916636783</v>
      </c>
      <c r="N11" s="39">
        <f t="shared" si="0"/>
        <v>1.1510289001245717</v>
      </c>
      <c r="O11" s="173">
        <f t="shared" si="1"/>
        <v>1.1885327836471427</v>
      </c>
      <c r="P11" s="64">
        <f t="shared" si="8"/>
        <v>3.2582920827193856E-2</v>
      </c>
    </row>
    <row r="12" spans="1:16" ht="20.100000000000001" customHeight="1" x14ac:dyDescent="0.25">
      <c r="A12" s="13" t="s">
        <v>162</v>
      </c>
      <c r="B12" s="24">
        <v>73805.020000000048</v>
      </c>
      <c r="C12" s="160">
        <v>68372.27999999997</v>
      </c>
      <c r="D12" s="309">
        <f t="shared" si="2"/>
        <v>8.71338214101052E-2</v>
      </c>
      <c r="E12" s="259">
        <f t="shared" si="3"/>
        <v>8.4045106415294335E-2</v>
      </c>
      <c r="F12" s="64">
        <f t="shared" si="4"/>
        <v>-7.3609356111550062E-2</v>
      </c>
      <c r="H12" s="24">
        <v>11673.778000000004</v>
      </c>
      <c r="I12" s="160">
        <v>11219.163999999992</v>
      </c>
      <c r="J12" s="309">
        <f t="shared" si="5"/>
        <v>6.3853159663365938E-2</v>
      </c>
      <c r="K12" s="259">
        <f t="shared" si="6"/>
        <v>6.1900722083796184E-2</v>
      </c>
      <c r="L12" s="64">
        <f t="shared" si="7"/>
        <v>-3.8943176750492615E-2</v>
      </c>
      <c r="N12" s="39">
        <f t="shared" si="0"/>
        <v>1.5817051468856722</v>
      </c>
      <c r="O12" s="173">
        <f t="shared" si="1"/>
        <v>1.6408936487126065</v>
      </c>
      <c r="P12" s="64">
        <f t="shared" si="8"/>
        <v>3.742069243656098E-2</v>
      </c>
    </row>
    <row r="13" spans="1:16" ht="20.100000000000001" customHeight="1" x14ac:dyDescent="0.25">
      <c r="A13" s="13" t="s">
        <v>170</v>
      </c>
      <c r="B13" s="24">
        <v>34724.250000000007</v>
      </c>
      <c r="C13" s="160">
        <v>31846.860000000004</v>
      </c>
      <c r="D13" s="309">
        <f t="shared" si="2"/>
        <v>4.0995268317789817E-2</v>
      </c>
      <c r="E13" s="259">
        <f t="shared" si="3"/>
        <v>3.9147045230800877E-2</v>
      </c>
      <c r="F13" s="64">
        <f t="shared" si="4"/>
        <v>-8.2863992742823883E-2</v>
      </c>
      <c r="H13" s="24">
        <v>10272.538999999999</v>
      </c>
      <c r="I13" s="160">
        <v>10780.256000000003</v>
      </c>
      <c r="J13" s="309">
        <f t="shared" si="5"/>
        <v>5.6188671132443427E-2</v>
      </c>
      <c r="K13" s="259">
        <f t="shared" si="6"/>
        <v>5.9479086913087016E-2</v>
      </c>
      <c r="L13" s="64">
        <f t="shared" si="7"/>
        <v>4.9424684588688761E-2</v>
      </c>
      <c r="N13" s="39">
        <f t="shared" si="0"/>
        <v>2.9583184662015727</v>
      </c>
      <c r="O13" s="173">
        <f t="shared" si="1"/>
        <v>3.385029481713425</v>
      </c>
      <c r="P13" s="64">
        <f t="shared" si="8"/>
        <v>0.1442410681564455</v>
      </c>
    </row>
    <row r="14" spans="1:16" ht="20.100000000000001" customHeight="1" x14ac:dyDescent="0.25">
      <c r="A14" s="13" t="s">
        <v>167</v>
      </c>
      <c r="B14" s="24">
        <v>67903.140000000029</v>
      </c>
      <c r="C14" s="160">
        <v>52610.84</v>
      </c>
      <c r="D14" s="309">
        <f t="shared" si="2"/>
        <v>8.0166092685096071E-2</v>
      </c>
      <c r="E14" s="259">
        <f t="shared" si="3"/>
        <v>6.4670706409059711E-2</v>
      </c>
      <c r="F14" s="64">
        <f t="shared" si="4"/>
        <v>-0.22520755299386783</v>
      </c>
      <c r="H14" s="24">
        <v>13074.979000000001</v>
      </c>
      <c r="I14" s="160">
        <v>10566.089000000004</v>
      </c>
      <c r="J14" s="309">
        <f t="shared" si="5"/>
        <v>7.1517440342120306E-2</v>
      </c>
      <c r="K14" s="259">
        <f t="shared" si="6"/>
        <v>5.8297439871781591E-2</v>
      </c>
      <c r="L14" s="64">
        <f t="shared" si="7"/>
        <v>-0.19188482061806733</v>
      </c>
      <c r="N14" s="39">
        <f t="shared" si="0"/>
        <v>1.9255337823847316</v>
      </c>
      <c r="O14" s="173">
        <f t="shared" si="1"/>
        <v>2.0083482795560768</v>
      </c>
      <c r="P14" s="64">
        <f t="shared" si="8"/>
        <v>4.3008592177895315E-2</v>
      </c>
    </row>
    <row r="15" spans="1:16" ht="20.100000000000001" customHeight="1" x14ac:dyDescent="0.25">
      <c r="A15" s="13" t="s">
        <v>172</v>
      </c>
      <c r="B15" s="24">
        <v>41692.770000000011</v>
      </c>
      <c r="C15" s="160">
        <v>42281.94000000001</v>
      </c>
      <c r="D15" s="309">
        <f t="shared" si="2"/>
        <v>4.9222266659809728E-2</v>
      </c>
      <c r="E15" s="259">
        <f t="shared" si="3"/>
        <v>5.1974135523125638E-2</v>
      </c>
      <c r="F15" s="64">
        <f t="shared" si="4"/>
        <v>1.4131227068865852E-2</v>
      </c>
      <c r="H15" s="24">
        <v>9130.9479999999985</v>
      </c>
      <c r="I15" s="160">
        <v>9377.8320000000022</v>
      </c>
      <c r="J15" s="309">
        <f t="shared" si="5"/>
        <v>4.9944403647378899E-2</v>
      </c>
      <c r="K15" s="259">
        <f t="shared" si="6"/>
        <v>5.1741339406441607E-2</v>
      </c>
      <c r="L15" s="64">
        <f t="shared" si="7"/>
        <v>2.7038156388581307E-2</v>
      </c>
      <c r="N15" s="39">
        <f t="shared" si="0"/>
        <v>2.1900554940340964</v>
      </c>
      <c r="O15" s="173">
        <f t="shared" si="1"/>
        <v>2.217928505645673</v>
      </c>
      <c r="P15" s="64">
        <f t="shared" si="8"/>
        <v>1.2727080061443722E-2</v>
      </c>
    </row>
    <row r="16" spans="1:16" ht="20.100000000000001" customHeight="1" x14ac:dyDescent="0.25">
      <c r="A16" s="13" t="s">
        <v>173</v>
      </c>
      <c r="B16" s="24">
        <v>46191.749999999993</v>
      </c>
      <c r="C16" s="160">
        <v>35772.37000000001</v>
      </c>
      <c r="D16" s="309">
        <f t="shared" si="2"/>
        <v>5.4533738966810436E-2</v>
      </c>
      <c r="E16" s="259">
        <f t="shared" si="3"/>
        <v>4.3972391199727213E-2</v>
      </c>
      <c r="F16" s="64">
        <f t="shared" si="4"/>
        <v>-0.22556798562513836</v>
      </c>
      <c r="H16" s="24">
        <v>9975.8439999999991</v>
      </c>
      <c r="I16" s="160">
        <v>8080.5800000000008</v>
      </c>
      <c r="J16" s="309">
        <f t="shared" si="5"/>
        <v>5.4565810632070506E-2</v>
      </c>
      <c r="K16" s="259">
        <f t="shared" si="6"/>
        <v>4.4583868892181466E-2</v>
      </c>
      <c r="L16" s="64">
        <f t="shared" si="7"/>
        <v>-0.18998532855966857</v>
      </c>
      <c r="N16" s="39">
        <f t="shared" si="0"/>
        <v>2.1596592465104698</v>
      </c>
      <c r="O16" s="173">
        <f t="shared" si="1"/>
        <v>2.2588886338814</v>
      </c>
      <c r="P16" s="64">
        <f t="shared" si="8"/>
        <v>4.594677958166915E-2</v>
      </c>
    </row>
    <row r="17" spans="1:16" ht="20.100000000000001" customHeight="1" x14ac:dyDescent="0.25">
      <c r="A17" s="13" t="s">
        <v>169</v>
      </c>
      <c r="B17" s="24">
        <v>18229.259999999995</v>
      </c>
      <c r="C17" s="160">
        <v>19250.739999999994</v>
      </c>
      <c r="D17" s="309">
        <f t="shared" si="2"/>
        <v>2.1521369214158776E-2</v>
      </c>
      <c r="E17" s="259">
        <f t="shared" si="3"/>
        <v>2.3663544522329275E-2</v>
      </c>
      <c r="F17" s="64">
        <f t="shared" si="4"/>
        <v>5.6035187385554866E-2</v>
      </c>
      <c r="H17" s="24">
        <v>4676.0860000000002</v>
      </c>
      <c r="I17" s="160">
        <v>5125.7809999999981</v>
      </c>
      <c r="J17" s="309">
        <f t="shared" si="5"/>
        <v>2.5577226666262633E-2</v>
      </c>
      <c r="K17" s="259">
        <f t="shared" si="6"/>
        <v>2.828103280631275E-2</v>
      </c>
      <c r="L17" s="64">
        <f t="shared" si="7"/>
        <v>9.6169103818877125E-2</v>
      </c>
      <c r="N17" s="39">
        <f t="shared" si="0"/>
        <v>2.5651540435541547</v>
      </c>
      <c r="O17" s="173">
        <f t="shared" si="1"/>
        <v>2.662641020552976</v>
      </c>
      <c r="P17" s="64">
        <f t="shared" si="8"/>
        <v>3.8004336325840327E-2</v>
      </c>
    </row>
    <row r="18" spans="1:16" ht="20.100000000000001" customHeight="1" x14ac:dyDescent="0.25">
      <c r="A18" s="13" t="s">
        <v>174</v>
      </c>
      <c r="B18" s="24">
        <v>12964.989999999994</v>
      </c>
      <c r="C18" s="160">
        <v>28392.079999999994</v>
      </c>
      <c r="D18" s="309">
        <f t="shared" si="2"/>
        <v>1.5306399527346495E-2</v>
      </c>
      <c r="E18" s="259">
        <f t="shared" si="3"/>
        <v>3.4900333657902745E-2</v>
      </c>
      <c r="F18" s="64">
        <f t="shared" si="4"/>
        <v>1.1899037330534006</v>
      </c>
      <c r="H18" s="24">
        <v>2692.1379999999999</v>
      </c>
      <c r="I18" s="160">
        <v>4565.9319999999998</v>
      </c>
      <c r="J18" s="309">
        <f t="shared" si="5"/>
        <v>1.4725440003211862E-2</v>
      </c>
      <c r="K18" s="259">
        <f t="shared" si="6"/>
        <v>2.5192116612745109E-2</v>
      </c>
      <c r="L18" s="64">
        <f t="shared" si="7"/>
        <v>0.6960244980012168</v>
      </c>
      <c r="N18" s="39">
        <f t="shared" si="0"/>
        <v>2.0764674712437117</v>
      </c>
      <c r="O18" s="173">
        <f t="shared" si="1"/>
        <v>1.6081710110706933</v>
      </c>
      <c r="P18" s="64">
        <f t="shared" si="8"/>
        <v>-0.22552554598533134</v>
      </c>
    </row>
    <row r="19" spans="1:16" ht="20.100000000000001" customHeight="1" x14ac:dyDescent="0.25">
      <c r="A19" s="13" t="s">
        <v>176</v>
      </c>
      <c r="B19" s="24">
        <v>16453.38</v>
      </c>
      <c r="C19" s="160">
        <v>15715.82</v>
      </c>
      <c r="D19" s="309">
        <f t="shared" si="2"/>
        <v>1.9424774554801228E-2</v>
      </c>
      <c r="E19" s="259">
        <f t="shared" si="3"/>
        <v>1.9318322634605891E-2</v>
      </c>
      <c r="F19" s="64">
        <f t="shared" si="4"/>
        <v>-4.4827263455897895E-2</v>
      </c>
      <c r="H19" s="24">
        <v>3498.217000000001</v>
      </c>
      <c r="I19" s="160">
        <v>3716.2429999999999</v>
      </c>
      <c r="J19" s="309">
        <f t="shared" si="5"/>
        <v>1.9134525998190214E-2</v>
      </c>
      <c r="K19" s="259">
        <f t="shared" si="6"/>
        <v>2.0504034448453837E-2</v>
      </c>
      <c r="L19" s="64">
        <f t="shared" si="7"/>
        <v>6.2324892938316542E-2</v>
      </c>
      <c r="N19" s="39">
        <f t="shared" si="0"/>
        <v>2.1261388237553627</v>
      </c>
      <c r="O19" s="173">
        <f t="shared" si="1"/>
        <v>2.3646510331627622</v>
      </c>
      <c r="P19" s="64">
        <f t="shared" si="8"/>
        <v>0.11218092005211562</v>
      </c>
    </row>
    <row r="20" spans="1:16" ht="20.100000000000001" customHeight="1" x14ac:dyDescent="0.25">
      <c r="A20" s="13" t="s">
        <v>177</v>
      </c>
      <c r="B20" s="24">
        <v>18848.109999999997</v>
      </c>
      <c r="C20" s="160">
        <v>17043.249999999996</v>
      </c>
      <c r="D20" s="309">
        <f t="shared" si="2"/>
        <v>2.2251980294267469E-2</v>
      </c>
      <c r="E20" s="259">
        <f t="shared" si="3"/>
        <v>2.0950036475490732E-2</v>
      </c>
      <c r="F20" s="64">
        <f t="shared" si="4"/>
        <v>-9.5758142328328993E-2</v>
      </c>
      <c r="H20" s="24">
        <v>4226.4389999999994</v>
      </c>
      <c r="I20" s="160">
        <v>3710.0440000000003</v>
      </c>
      <c r="J20" s="309">
        <f t="shared" si="5"/>
        <v>2.3117750249702924E-2</v>
      </c>
      <c r="K20" s="259">
        <f t="shared" si="6"/>
        <v>2.0469832026936741E-2</v>
      </c>
      <c r="L20" s="64">
        <f t="shared" si="7"/>
        <v>-0.12218205444346864</v>
      </c>
      <c r="N20" s="39">
        <f t="shared" si="0"/>
        <v>2.2423675371164538</v>
      </c>
      <c r="O20" s="173">
        <f t="shared" si="1"/>
        <v>2.1768406847285591</v>
      </c>
      <c r="P20" s="64">
        <f t="shared" si="8"/>
        <v>-2.9222173128745064E-2</v>
      </c>
    </row>
    <row r="21" spans="1:16" ht="20.100000000000001" customHeight="1" x14ac:dyDescent="0.25">
      <c r="A21" s="13" t="s">
        <v>168</v>
      </c>
      <c r="B21" s="24">
        <v>14988.850000000002</v>
      </c>
      <c r="C21" s="160">
        <v>12575.400000000001</v>
      </c>
      <c r="D21" s="309">
        <f t="shared" si="2"/>
        <v>1.7695758080451093E-2</v>
      </c>
      <c r="E21" s="259">
        <f t="shared" si="3"/>
        <v>1.5458031108731389E-2</v>
      </c>
      <c r="F21" s="64">
        <f t="shared" si="4"/>
        <v>-0.16101635549091495</v>
      </c>
      <c r="H21" s="24">
        <v>3743.5349999999994</v>
      </c>
      <c r="I21" s="160">
        <v>3409.1930000000007</v>
      </c>
      <c r="J21" s="309">
        <f t="shared" si="5"/>
        <v>2.0476364897499204E-2</v>
      </c>
      <c r="K21" s="259">
        <f t="shared" si="6"/>
        <v>1.8809913860161377E-2</v>
      </c>
      <c r="L21" s="64">
        <f t="shared" si="7"/>
        <v>-8.9311840279307872E-2</v>
      </c>
      <c r="N21" s="39">
        <f t="shared" si="0"/>
        <v>2.4975465095721145</v>
      </c>
      <c r="O21" s="173">
        <f t="shared" si="1"/>
        <v>2.7110016381188675</v>
      </c>
      <c r="P21" s="64">
        <f t="shared" si="8"/>
        <v>8.5465927352569138E-2</v>
      </c>
    </row>
    <row r="22" spans="1:16" ht="20.100000000000001" customHeight="1" x14ac:dyDescent="0.25">
      <c r="A22" s="13" t="s">
        <v>178</v>
      </c>
      <c r="B22" s="24">
        <v>18536.399999999994</v>
      </c>
      <c r="C22" s="160">
        <v>13341.479999999996</v>
      </c>
      <c r="D22" s="309">
        <f t="shared" si="2"/>
        <v>2.1883977095138955E-2</v>
      </c>
      <c r="E22" s="259">
        <f t="shared" si="3"/>
        <v>1.6399717931558245E-2</v>
      </c>
      <c r="F22" s="64">
        <f t="shared" si="4"/>
        <v>-0.2802550657085518</v>
      </c>
      <c r="H22" s="24">
        <v>4416.9599999999991</v>
      </c>
      <c r="I22" s="160">
        <v>3405.1629999999996</v>
      </c>
      <c r="J22" s="309">
        <f t="shared" si="5"/>
        <v>2.4159860852819081E-2</v>
      </c>
      <c r="K22" s="259">
        <f t="shared" si="6"/>
        <v>1.8787678699859079E-2</v>
      </c>
      <c r="L22" s="64">
        <f t="shared" si="7"/>
        <v>-0.2290708994421502</v>
      </c>
      <c r="N22" s="39">
        <f t="shared" si="0"/>
        <v>2.3828575127856544</v>
      </c>
      <c r="O22" s="173">
        <f t="shared" si="1"/>
        <v>2.5523127868872124</v>
      </c>
      <c r="P22" s="64">
        <f t="shared" si="8"/>
        <v>7.111431262352659E-2</v>
      </c>
    </row>
    <row r="23" spans="1:16" ht="20.100000000000001" customHeight="1" x14ac:dyDescent="0.25">
      <c r="A23" s="13" t="s">
        <v>181</v>
      </c>
      <c r="B23" s="24">
        <v>15119.839999999998</v>
      </c>
      <c r="C23" s="160">
        <v>10010.670000000002</v>
      </c>
      <c r="D23" s="309">
        <f t="shared" si="2"/>
        <v>1.7850404190790328E-2</v>
      </c>
      <c r="E23" s="259">
        <f t="shared" si="3"/>
        <v>1.2305393727375994E-2</v>
      </c>
      <c r="F23" s="64">
        <f t="shared" si="4"/>
        <v>-0.3379116445676672</v>
      </c>
      <c r="H23" s="24">
        <v>3897.7590000000009</v>
      </c>
      <c r="I23" s="160">
        <v>2592.8890000000006</v>
      </c>
      <c r="J23" s="309">
        <f t="shared" si="5"/>
        <v>2.1319938391523421E-2</v>
      </c>
      <c r="K23" s="259">
        <f t="shared" si="6"/>
        <v>1.4306030412170849E-2</v>
      </c>
      <c r="L23" s="64">
        <f t="shared" si="7"/>
        <v>-0.33477441781290224</v>
      </c>
      <c r="N23" s="39">
        <f t="shared" si="0"/>
        <v>2.5779102159811225</v>
      </c>
      <c r="O23" s="173">
        <f t="shared" si="1"/>
        <v>2.5901253362662042</v>
      </c>
      <c r="P23" s="64">
        <f t="shared" si="8"/>
        <v>4.7383808052573421E-3</v>
      </c>
    </row>
    <row r="24" spans="1:16" ht="20.100000000000001" customHeight="1" x14ac:dyDescent="0.25">
      <c r="A24" s="13" t="s">
        <v>179</v>
      </c>
      <c r="B24" s="24">
        <v>6183.7499999999991</v>
      </c>
      <c r="C24" s="160">
        <v>4724.7700000000023</v>
      </c>
      <c r="D24" s="309">
        <f t="shared" si="2"/>
        <v>7.3005029758780307E-3</v>
      </c>
      <c r="E24" s="259">
        <f t="shared" si="3"/>
        <v>5.8078185697155423E-3</v>
      </c>
      <c r="F24" s="64">
        <f t="shared" si="4"/>
        <v>-0.23593774004447091</v>
      </c>
      <c r="H24" s="24">
        <v>1701.6580000000006</v>
      </c>
      <c r="I24" s="160">
        <v>1925.0280000000005</v>
      </c>
      <c r="J24" s="309">
        <f t="shared" si="5"/>
        <v>9.3077185437691161E-3</v>
      </c>
      <c r="K24" s="259">
        <f t="shared" si="6"/>
        <v>1.0621167783225747E-2</v>
      </c>
      <c r="L24" s="64">
        <f t="shared" si="7"/>
        <v>0.13126609459715161</v>
      </c>
      <c r="N24" s="39">
        <f t="shared" si="0"/>
        <v>2.7518221144127768</v>
      </c>
      <c r="O24" s="173">
        <f t="shared" si="1"/>
        <v>4.0743316605887685</v>
      </c>
      <c r="P24" s="64">
        <f t="shared" si="8"/>
        <v>0.48059412679667624</v>
      </c>
    </row>
    <row r="25" spans="1:16" ht="20.100000000000001" customHeight="1" x14ac:dyDescent="0.25">
      <c r="A25" s="13" t="s">
        <v>180</v>
      </c>
      <c r="B25" s="24">
        <v>6771.57</v>
      </c>
      <c r="C25" s="160">
        <v>6925.8900000000012</v>
      </c>
      <c r="D25" s="309">
        <f t="shared" si="2"/>
        <v>7.9944801999379672E-3</v>
      </c>
      <c r="E25" s="259">
        <f t="shared" si="3"/>
        <v>8.5134964355528774E-3</v>
      </c>
      <c r="F25" s="64">
        <f t="shared" si="4"/>
        <v>2.2789397436636043E-2</v>
      </c>
      <c r="H25" s="24">
        <v>1902.3219999999999</v>
      </c>
      <c r="I25" s="160">
        <v>1890.6979999999994</v>
      </c>
      <c r="J25" s="309">
        <f t="shared" si="5"/>
        <v>1.0405309266386047E-2</v>
      </c>
      <c r="K25" s="259">
        <f t="shared" si="6"/>
        <v>1.0431755114943441E-2</v>
      </c>
      <c r="L25" s="64">
        <f t="shared" si="7"/>
        <v>-6.1104271516601704E-3</v>
      </c>
      <c r="N25" s="39">
        <f t="shared" si="0"/>
        <v>2.8092776121342613</v>
      </c>
      <c r="O25" s="173">
        <f t="shared" si="1"/>
        <v>2.7298989732727481</v>
      </c>
      <c r="P25" s="64">
        <f t="shared" si="8"/>
        <v>-2.8255889883808151E-2</v>
      </c>
    </row>
    <row r="26" spans="1:16" ht="20.100000000000001" customHeight="1" x14ac:dyDescent="0.25">
      <c r="A26" s="13" t="s">
        <v>184</v>
      </c>
      <c r="B26" s="24">
        <v>24702.879999999997</v>
      </c>
      <c r="C26" s="160">
        <v>25045.099999999995</v>
      </c>
      <c r="D26" s="309">
        <f t="shared" si="2"/>
        <v>2.9164091199152278E-2</v>
      </c>
      <c r="E26" s="259">
        <f t="shared" si="3"/>
        <v>3.0786132840409722E-2</v>
      </c>
      <c r="F26" s="64">
        <f t="shared" si="4"/>
        <v>1.3853445428225274E-2</v>
      </c>
      <c r="H26" s="24">
        <v>1606.9309999999998</v>
      </c>
      <c r="I26" s="160">
        <v>1811.5310000000002</v>
      </c>
      <c r="J26" s="309">
        <f t="shared" si="5"/>
        <v>8.7895813772552664E-3</v>
      </c>
      <c r="K26" s="259">
        <f t="shared" si="6"/>
        <v>9.9949583567172633E-3</v>
      </c>
      <c r="L26" s="64">
        <f t="shared" si="7"/>
        <v>0.12732345072688273</v>
      </c>
      <c r="N26" s="39">
        <f t="shared" si="0"/>
        <v>0.65050350404487256</v>
      </c>
      <c r="O26" s="173">
        <f t="shared" si="1"/>
        <v>0.72330755317407414</v>
      </c>
      <c r="P26" s="64">
        <f t="shared" si="8"/>
        <v>0.11191953414009505</v>
      </c>
    </row>
    <row r="27" spans="1:16" ht="20.100000000000001" customHeight="1" x14ac:dyDescent="0.25">
      <c r="A27" s="13" t="s">
        <v>175</v>
      </c>
      <c r="B27" s="24">
        <v>5626.420000000001</v>
      </c>
      <c r="C27" s="160">
        <v>6341.3799999999974</v>
      </c>
      <c r="D27" s="309">
        <f t="shared" si="2"/>
        <v>6.6425220866852125E-3</v>
      </c>
      <c r="E27" s="259">
        <f t="shared" si="3"/>
        <v>7.7950005019551665E-3</v>
      </c>
      <c r="F27" s="64">
        <f t="shared" si="4"/>
        <v>0.12707192139939719</v>
      </c>
      <c r="H27" s="24">
        <v>1608.0620000000004</v>
      </c>
      <c r="I27" s="160">
        <v>1703.3899999999994</v>
      </c>
      <c r="J27" s="309">
        <f t="shared" si="5"/>
        <v>8.7957677141531684E-3</v>
      </c>
      <c r="K27" s="259">
        <f t="shared" si="6"/>
        <v>9.3983001755137564E-3</v>
      </c>
      <c r="L27" s="64">
        <f t="shared" si="7"/>
        <v>5.9281296367925521E-2</v>
      </c>
      <c r="N27" s="39">
        <f t="shared" si="0"/>
        <v>2.8580553886841016</v>
      </c>
      <c r="O27" s="173">
        <f t="shared" si="1"/>
        <v>2.6861503332082295</v>
      </c>
      <c r="P27" s="64">
        <f t="shared" si="8"/>
        <v>-6.0147559125864308E-2</v>
      </c>
    </row>
    <row r="28" spans="1:16" ht="20.100000000000001" customHeight="1" x14ac:dyDescent="0.25">
      <c r="A28" s="13" t="s">
        <v>185</v>
      </c>
      <c r="B28" s="24">
        <v>3479.84</v>
      </c>
      <c r="C28" s="160">
        <v>5147.7199999999993</v>
      </c>
      <c r="D28" s="309">
        <f t="shared" si="2"/>
        <v>4.1082809420787403E-3</v>
      </c>
      <c r="E28" s="259">
        <f t="shared" si="3"/>
        <v>6.3277204620957369E-3</v>
      </c>
      <c r="F28" s="64">
        <f t="shared" si="4"/>
        <v>0.47929789875396545</v>
      </c>
      <c r="H28" s="24">
        <v>920.42699999999979</v>
      </c>
      <c r="I28" s="160">
        <v>1223.8939999999996</v>
      </c>
      <c r="J28" s="309">
        <f t="shared" si="5"/>
        <v>5.034545987552006E-3</v>
      </c>
      <c r="K28" s="259">
        <f t="shared" si="6"/>
        <v>6.7527243878443772E-3</v>
      </c>
      <c r="L28" s="64">
        <f t="shared" si="7"/>
        <v>0.32970240985977139</v>
      </c>
      <c r="N28" s="39">
        <f t="shared" si="0"/>
        <v>2.6450267828405898</v>
      </c>
      <c r="O28" s="173">
        <f t="shared" si="1"/>
        <v>2.3775457872611558</v>
      </c>
      <c r="P28" s="64">
        <f t="shared" si="8"/>
        <v>-0.10112600647929033</v>
      </c>
    </row>
    <row r="29" spans="1:16" ht="20.100000000000001" customHeight="1" x14ac:dyDescent="0.25">
      <c r="A29" s="13" t="s">
        <v>198</v>
      </c>
      <c r="B29" s="24">
        <v>9322.7899999999972</v>
      </c>
      <c r="C29" s="160">
        <v>10594.48</v>
      </c>
      <c r="D29" s="309">
        <f t="shared" si="2"/>
        <v>1.1006437216654286E-2</v>
      </c>
      <c r="E29" s="259">
        <f t="shared" si="3"/>
        <v>1.3023029201523014E-2</v>
      </c>
      <c r="F29" s="64">
        <f>(C29-B29)/B29</f>
        <v>0.13640659073088665</v>
      </c>
      <c r="H29" s="24">
        <v>982.79700000000014</v>
      </c>
      <c r="I29" s="160">
        <v>1195.4789999999998</v>
      </c>
      <c r="J29" s="309">
        <f t="shared" si="5"/>
        <v>5.3756970329294452E-3</v>
      </c>
      <c r="K29" s="259">
        <f t="shared" si="6"/>
        <v>6.5959471967799582E-3</v>
      </c>
      <c r="L29" s="64">
        <f>(I29-H29)/H29</f>
        <v>0.21640481198050018</v>
      </c>
      <c r="N29" s="39">
        <f t="shared" si="0"/>
        <v>1.0541876412533164</v>
      </c>
      <c r="O29" s="173">
        <f t="shared" si="1"/>
        <v>1.128397995937507</v>
      </c>
      <c r="P29" s="64">
        <f>(O29-N29)/N29</f>
        <v>7.0395773750451474E-2</v>
      </c>
    </row>
    <row r="30" spans="1:16" ht="20.100000000000001" customHeight="1" x14ac:dyDescent="0.25">
      <c r="A30" s="13" t="s">
        <v>199</v>
      </c>
      <c r="B30" s="24">
        <v>4994.1499999999996</v>
      </c>
      <c r="C30" s="160">
        <v>5253.7699999999995</v>
      </c>
      <c r="D30" s="309">
        <f t="shared" si="2"/>
        <v>5.8960674246179533E-3</v>
      </c>
      <c r="E30" s="259">
        <f t="shared" si="3"/>
        <v>6.4580800688741266E-3</v>
      </c>
      <c r="F30" s="64">
        <f t="shared" si="4"/>
        <v>5.1984822242023151E-2</v>
      </c>
      <c r="H30" s="24">
        <v>910.154</v>
      </c>
      <c r="I30" s="160">
        <v>1107.5820000000001</v>
      </c>
      <c r="J30" s="309">
        <f t="shared" si="5"/>
        <v>4.9783547948445772E-3</v>
      </c>
      <c r="K30" s="259">
        <f t="shared" si="6"/>
        <v>6.1109834535813187E-3</v>
      </c>
      <c r="L30" s="64">
        <f t="shared" si="7"/>
        <v>0.21691713709987553</v>
      </c>
      <c r="N30" s="39">
        <f t="shared" si="0"/>
        <v>1.8224402550984653</v>
      </c>
      <c r="O30" s="173">
        <f t="shared" si="1"/>
        <v>2.1081661359366706</v>
      </c>
      <c r="P30" s="64">
        <f t="shared" si="8"/>
        <v>0.15678202895203699</v>
      </c>
    </row>
    <row r="31" spans="1:16" ht="20.100000000000001" customHeight="1" x14ac:dyDescent="0.25">
      <c r="A31" s="13" t="s">
        <v>186</v>
      </c>
      <c r="B31" s="24">
        <v>4272.7000000000007</v>
      </c>
      <c r="C31" s="160">
        <v>3769.2600000000007</v>
      </c>
      <c r="D31" s="309">
        <f t="shared" si="2"/>
        <v>5.0443273199974239E-3</v>
      </c>
      <c r="E31" s="259">
        <f t="shared" si="3"/>
        <v>4.6332791272561411E-3</v>
      </c>
      <c r="F31" s="64">
        <f t="shared" si="4"/>
        <v>-0.11782713506681956</v>
      </c>
      <c r="H31" s="24">
        <v>1223.3210000000001</v>
      </c>
      <c r="I31" s="160">
        <v>1105.9140000000002</v>
      </c>
      <c r="J31" s="309">
        <f t="shared" si="5"/>
        <v>6.6913137402945695E-3</v>
      </c>
      <c r="K31" s="259">
        <f t="shared" si="6"/>
        <v>6.101780414528162E-3</v>
      </c>
      <c r="L31" s="64">
        <f t="shared" si="7"/>
        <v>-9.597399210836724E-2</v>
      </c>
      <c r="N31" s="39">
        <f t="shared" si="0"/>
        <v>2.8631099772977278</v>
      </c>
      <c r="O31" s="173">
        <f t="shared" si="1"/>
        <v>2.9340347972811642</v>
      </c>
      <c r="P31" s="64">
        <f t="shared" si="8"/>
        <v>2.477195097143178E-2</v>
      </c>
    </row>
    <row r="32" spans="1:16" ht="20.100000000000001" customHeight="1" thickBot="1" x14ac:dyDescent="0.3">
      <c r="A32" s="13" t="s">
        <v>17</v>
      </c>
      <c r="B32" s="24">
        <f>B33-SUM(B7:B31)</f>
        <v>81409.530000001076</v>
      </c>
      <c r="C32" s="160">
        <f>C33-SUM(C7:C31)</f>
        <v>71033.429999999702</v>
      </c>
      <c r="D32" s="309">
        <f t="shared" si="2"/>
        <v>9.6111666226778206E-2</v>
      </c>
      <c r="E32" s="259">
        <f t="shared" si="3"/>
        <v>8.7316265939841972E-2</v>
      </c>
      <c r="F32" s="64">
        <f t="shared" si="4"/>
        <v>-0.12745559395811812</v>
      </c>
      <c r="H32" s="24">
        <f>H33-SUM(H7:H31)</f>
        <v>15985.108999999968</v>
      </c>
      <c r="I32" s="160">
        <f>I33-SUM(I7:I31)</f>
        <v>15232.105000000098</v>
      </c>
      <c r="J32" s="309">
        <f t="shared" si="5"/>
        <v>8.7435251656602112E-2</v>
      </c>
      <c r="K32" s="259">
        <f t="shared" si="6"/>
        <v>8.4041760897354656E-2</v>
      </c>
      <c r="L32" s="64">
        <f t="shared" si="7"/>
        <v>-4.7106591515883402E-2</v>
      </c>
      <c r="N32" s="39">
        <f t="shared" si="0"/>
        <v>1.9635427203669837</v>
      </c>
      <c r="O32" s="173">
        <f t="shared" si="1"/>
        <v>2.1443572413721483</v>
      </c>
      <c r="P32" s="64">
        <f t="shared" si="8"/>
        <v>9.2085860485566912E-2</v>
      </c>
    </row>
    <row r="33" spans="1:16" ht="26.25" customHeight="1" thickBot="1" x14ac:dyDescent="0.3">
      <c r="A33" s="17" t="s">
        <v>18</v>
      </c>
      <c r="B33" s="22">
        <v>847030.68000000098</v>
      </c>
      <c r="C33" s="165">
        <v>813518.86999999965</v>
      </c>
      <c r="D33" s="305">
        <f>SUM(D7:D32)</f>
        <v>1.0000000000000002</v>
      </c>
      <c r="E33" s="306">
        <f>SUM(E7:E32)</f>
        <v>1.0000000000000002</v>
      </c>
      <c r="F33" s="69">
        <f t="shared" si="4"/>
        <v>-3.9563867981737444E-2</v>
      </c>
      <c r="G33" s="2"/>
      <c r="H33" s="46">
        <v>182822.245</v>
      </c>
      <c r="I33" s="171">
        <v>181244.47700000004</v>
      </c>
      <c r="J33" s="305">
        <f>SUM(J7:J32)</f>
        <v>1</v>
      </c>
      <c r="K33" s="306">
        <f>SUM(K7:K32)</f>
        <v>1.0000000000000002</v>
      </c>
      <c r="L33" s="69">
        <f t="shared" si="7"/>
        <v>-8.6300657778267242E-3</v>
      </c>
      <c r="N33" s="34">
        <f t="shared" si="0"/>
        <v>2.1583898826427372</v>
      </c>
      <c r="O33" s="166">
        <f t="shared" si="1"/>
        <v>2.22790747312352</v>
      </c>
      <c r="P33" s="69">
        <f t="shared" si="8"/>
        <v>3.2208078364259783E-2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jan-abril</v>
      </c>
      <c r="C37" s="459"/>
      <c r="D37" s="457" t="str">
        <f>B5</f>
        <v>jan-abril</v>
      </c>
      <c r="E37" s="459"/>
      <c r="F37" s="149" t="str">
        <f>F5</f>
        <v>2022/2021</v>
      </c>
      <c r="H37" s="460" t="str">
        <f>B5</f>
        <v>jan-abril</v>
      </c>
      <c r="I37" s="459"/>
      <c r="J37" s="457" t="str">
        <f>B5</f>
        <v>jan-abril</v>
      </c>
      <c r="K37" s="458"/>
      <c r="L37" s="149" t="str">
        <f>F37</f>
        <v>2022/2021</v>
      </c>
      <c r="N37" s="460" t="str">
        <f>B5</f>
        <v>jan-abril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162</v>
      </c>
      <c r="B39" s="45">
        <v>73805.020000000048</v>
      </c>
      <c r="C39" s="167">
        <v>68372.27999999997</v>
      </c>
      <c r="D39" s="309">
        <f t="shared" ref="D39:D61" si="9">B39/$B$62</f>
        <v>0.21524772409241863</v>
      </c>
      <c r="E39" s="308">
        <f t="shared" ref="E39:E61" si="10">C39/$C$62</f>
        <v>0.21208133440339266</v>
      </c>
      <c r="F39" s="64">
        <f>(C39-B39)/B39</f>
        <v>-7.3609356111550062E-2</v>
      </c>
      <c r="H39" s="45">
        <v>11673.778000000004</v>
      </c>
      <c r="I39" s="167">
        <v>11219.163999999992</v>
      </c>
      <c r="J39" s="309">
        <f t="shared" ref="J39:J61" si="11">H39/$H$62</f>
        <v>0.16436308052851528</v>
      </c>
      <c r="K39" s="308">
        <f t="shared" ref="K39:K61" si="12">I39/$I$62</f>
        <v>0.16580559562576375</v>
      </c>
      <c r="L39" s="64">
        <f>(I39-H39)/H39</f>
        <v>-3.8943176750492615E-2</v>
      </c>
      <c r="N39" s="39">
        <f t="shared" ref="N39:N62" si="13">(H39/B39)*10</f>
        <v>1.5817051468856722</v>
      </c>
      <c r="O39" s="172">
        <f t="shared" ref="O39:O62" si="14">(I39/C39)*10</f>
        <v>1.6408936487126065</v>
      </c>
      <c r="P39" s="73">
        <f t="shared" si="8"/>
        <v>3.742069243656098E-2</v>
      </c>
    </row>
    <row r="40" spans="1:16" ht="20.100000000000001" customHeight="1" x14ac:dyDescent="0.25">
      <c r="A40" s="44" t="s">
        <v>167</v>
      </c>
      <c r="B40" s="24">
        <v>67903.140000000029</v>
      </c>
      <c r="C40" s="160">
        <v>52610.84</v>
      </c>
      <c r="D40" s="309">
        <f t="shared" si="9"/>
        <v>0.19803526025369106</v>
      </c>
      <c r="E40" s="259">
        <f t="shared" si="10"/>
        <v>0.16319153246437579</v>
      </c>
      <c r="F40" s="64">
        <f t="shared" ref="F40:F62" si="15">(C40-B40)/B40</f>
        <v>-0.22520755299386783</v>
      </c>
      <c r="H40" s="24">
        <v>13074.979000000001</v>
      </c>
      <c r="I40" s="160">
        <v>10566.089000000004</v>
      </c>
      <c r="J40" s="309">
        <f t="shared" si="11"/>
        <v>0.18409154485254436</v>
      </c>
      <c r="K40" s="259">
        <f t="shared" si="12"/>
        <v>0.15615394160205096</v>
      </c>
      <c r="L40" s="64">
        <f t="shared" ref="L40:L62" si="16">(I40-H40)/H40</f>
        <v>-0.19188482061806733</v>
      </c>
      <c r="N40" s="39">
        <f t="shared" si="13"/>
        <v>1.9255337823847316</v>
      </c>
      <c r="O40" s="173">
        <f t="shared" si="14"/>
        <v>2.0083482795560768</v>
      </c>
      <c r="P40" s="64">
        <f t="shared" si="8"/>
        <v>4.3008592177895315E-2</v>
      </c>
    </row>
    <row r="41" spans="1:16" ht="20.100000000000001" customHeight="1" x14ac:dyDescent="0.25">
      <c r="A41" s="44" t="s">
        <v>172</v>
      </c>
      <c r="B41" s="24">
        <v>41692.770000000011</v>
      </c>
      <c r="C41" s="160">
        <v>42281.94000000001</v>
      </c>
      <c r="D41" s="309">
        <f t="shared" si="9"/>
        <v>0.12159435569028591</v>
      </c>
      <c r="E41" s="259">
        <f t="shared" si="10"/>
        <v>0.13115271651558483</v>
      </c>
      <c r="F41" s="64">
        <f t="shared" si="15"/>
        <v>1.4131227068865852E-2</v>
      </c>
      <c r="H41" s="24">
        <v>9130.9479999999985</v>
      </c>
      <c r="I41" s="160">
        <v>9377.8320000000022</v>
      </c>
      <c r="J41" s="309">
        <f t="shared" si="11"/>
        <v>0.12856084306431773</v>
      </c>
      <c r="K41" s="259">
        <f t="shared" si="12"/>
        <v>0.13859294867588609</v>
      </c>
      <c r="L41" s="64">
        <f t="shared" si="16"/>
        <v>2.7038156388581307E-2</v>
      </c>
      <c r="N41" s="39">
        <f t="shared" si="13"/>
        <v>2.1900554940340964</v>
      </c>
      <c r="O41" s="173">
        <f t="shared" si="14"/>
        <v>2.217928505645673</v>
      </c>
      <c r="P41" s="64">
        <f t="shared" si="8"/>
        <v>1.2727080061443722E-2</v>
      </c>
    </row>
    <row r="42" spans="1:16" ht="20.100000000000001" customHeight="1" x14ac:dyDescent="0.25">
      <c r="A42" s="44" t="s">
        <v>173</v>
      </c>
      <c r="B42" s="24">
        <v>46191.749999999993</v>
      </c>
      <c r="C42" s="160">
        <v>35772.37000000001</v>
      </c>
      <c r="D42" s="309">
        <f t="shared" si="9"/>
        <v>0.13471534943484834</v>
      </c>
      <c r="E42" s="259">
        <f t="shared" si="10"/>
        <v>0.11096093276941908</v>
      </c>
      <c r="F42" s="64">
        <f t="shared" si="15"/>
        <v>-0.22556798562513836</v>
      </c>
      <c r="H42" s="24">
        <v>9975.8439999999991</v>
      </c>
      <c r="I42" s="160">
        <v>8080.5800000000008</v>
      </c>
      <c r="J42" s="309">
        <f t="shared" si="11"/>
        <v>0.14045670996243934</v>
      </c>
      <c r="K42" s="259">
        <f t="shared" si="12"/>
        <v>0.11942114224389938</v>
      </c>
      <c r="L42" s="64">
        <f t="shared" si="16"/>
        <v>-0.18998532855966857</v>
      </c>
      <c r="N42" s="39">
        <f t="shared" si="13"/>
        <v>2.1596592465104698</v>
      </c>
      <c r="O42" s="173">
        <f t="shared" si="14"/>
        <v>2.2588886338814</v>
      </c>
      <c r="P42" s="64">
        <f t="shared" si="8"/>
        <v>4.594677958166915E-2</v>
      </c>
    </row>
    <row r="43" spans="1:16" ht="20.100000000000001" customHeight="1" x14ac:dyDescent="0.25">
      <c r="A43" s="44" t="s">
        <v>169</v>
      </c>
      <c r="B43" s="24">
        <v>18229.259999999995</v>
      </c>
      <c r="C43" s="160">
        <v>19250.739999999994</v>
      </c>
      <c r="D43" s="309">
        <f t="shared" si="9"/>
        <v>5.316449649209444E-2</v>
      </c>
      <c r="E43" s="259">
        <f t="shared" si="10"/>
        <v>5.9713126832288868E-2</v>
      </c>
      <c r="F43" s="64">
        <f t="shared" si="15"/>
        <v>5.6035187385554866E-2</v>
      </c>
      <c r="H43" s="24">
        <v>4676.0860000000002</v>
      </c>
      <c r="I43" s="160">
        <v>5125.7809999999981</v>
      </c>
      <c r="J43" s="309">
        <f t="shared" si="11"/>
        <v>6.5837803303802997E-2</v>
      </c>
      <c r="K43" s="259">
        <f t="shared" si="12"/>
        <v>7.5752807584613543E-2</v>
      </c>
      <c r="L43" s="64">
        <f t="shared" si="16"/>
        <v>9.6169103818877125E-2</v>
      </c>
      <c r="N43" s="39">
        <f t="shared" si="13"/>
        <v>2.5651540435541547</v>
      </c>
      <c r="O43" s="173">
        <f t="shared" si="14"/>
        <v>2.662641020552976</v>
      </c>
      <c r="P43" s="64">
        <f t="shared" si="8"/>
        <v>3.8004336325840327E-2</v>
      </c>
    </row>
    <row r="44" spans="1:16" ht="20.100000000000001" customHeight="1" x14ac:dyDescent="0.25">
      <c r="A44" s="44" t="s">
        <v>174</v>
      </c>
      <c r="B44" s="24">
        <v>12964.989999999994</v>
      </c>
      <c r="C44" s="160">
        <v>28392.079999999994</v>
      </c>
      <c r="D44" s="309">
        <f t="shared" si="9"/>
        <v>3.781158233384347E-2</v>
      </c>
      <c r="E44" s="259">
        <f t="shared" si="10"/>
        <v>8.806829628744102E-2</v>
      </c>
      <c r="F44" s="64">
        <f t="shared" si="15"/>
        <v>1.1899037330534006</v>
      </c>
      <c r="H44" s="24">
        <v>2692.1379999999999</v>
      </c>
      <c r="I44" s="160">
        <v>4565.9319999999998</v>
      </c>
      <c r="J44" s="309">
        <f t="shared" si="11"/>
        <v>3.7904446605706903E-2</v>
      </c>
      <c r="K44" s="259">
        <f t="shared" si="12"/>
        <v>6.7478920429965658E-2</v>
      </c>
      <c r="L44" s="64">
        <f t="shared" si="16"/>
        <v>0.6960244980012168</v>
      </c>
      <c r="N44" s="39">
        <f t="shared" si="13"/>
        <v>2.0764674712437117</v>
      </c>
      <c r="O44" s="173">
        <f t="shared" si="14"/>
        <v>1.6081710110706933</v>
      </c>
      <c r="P44" s="64">
        <f t="shared" si="8"/>
        <v>-0.22552554598533134</v>
      </c>
    </row>
    <row r="45" spans="1:16" ht="20.100000000000001" customHeight="1" x14ac:dyDescent="0.25">
      <c r="A45" s="44" t="s">
        <v>176</v>
      </c>
      <c r="B45" s="24">
        <v>16453.38</v>
      </c>
      <c r="C45" s="160">
        <v>15715.82</v>
      </c>
      <c r="D45" s="309">
        <f t="shared" si="9"/>
        <v>4.7985253559008817E-2</v>
      </c>
      <c r="E45" s="259">
        <f t="shared" si="10"/>
        <v>4.8748295023122348E-2</v>
      </c>
      <c r="F45" s="64">
        <f t="shared" si="15"/>
        <v>-4.4827263455897895E-2</v>
      </c>
      <c r="H45" s="24">
        <v>3498.217000000001</v>
      </c>
      <c r="I45" s="160">
        <v>3716.2429999999999</v>
      </c>
      <c r="J45" s="309">
        <f t="shared" si="11"/>
        <v>4.9253782492456266E-2</v>
      </c>
      <c r="K45" s="259">
        <f t="shared" si="12"/>
        <v>5.4921550670359719E-2</v>
      </c>
      <c r="L45" s="64">
        <f t="shared" si="16"/>
        <v>6.2324892938316542E-2</v>
      </c>
      <c r="N45" s="39">
        <f t="shared" si="13"/>
        <v>2.1261388237553627</v>
      </c>
      <c r="O45" s="173">
        <f t="shared" si="14"/>
        <v>2.3646510331627622</v>
      </c>
      <c r="P45" s="64">
        <f t="shared" si="8"/>
        <v>0.11218092005211562</v>
      </c>
    </row>
    <row r="46" spans="1:16" ht="20.100000000000001" customHeight="1" x14ac:dyDescent="0.25">
      <c r="A46" s="44" t="s">
        <v>177</v>
      </c>
      <c r="B46" s="24">
        <v>18848.109999999997</v>
      </c>
      <c r="C46" s="160">
        <v>17043.249999999996</v>
      </c>
      <c r="D46" s="309">
        <f t="shared" si="9"/>
        <v>5.4969333806068388E-2</v>
      </c>
      <c r="E46" s="259">
        <f t="shared" si="10"/>
        <v>5.2865798867181596E-2</v>
      </c>
      <c r="F46" s="64">
        <f t="shared" si="15"/>
        <v>-9.5758142328328993E-2</v>
      </c>
      <c r="H46" s="24">
        <v>4226.4389999999994</v>
      </c>
      <c r="I46" s="160">
        <v>3710.0440000000003</v>
      </c>
      <c r="J46" s="309">
        <f t="shared" si="11"/>
        <v>5.9506916587402744E-2</v>
      </c>
      <c r="K46" s="259">
        <f t="shared" si="12"/>
        <v>5.4829936991543364E-2</v>
      </c>
      <c r="L46" s="64">
        <f t="shared" si="16"/>
        <v>-0.12218205444346864</v>
      </c>
      <c r="N46" s="39">
        <f t="shared" si="13"/>
        <v>2.2423675371164538</v>
      </c>
      <c r="O46" s="173">
        <f t="shared" si="14"/>
        <v>2.1768406847285591</v>
      </c>
      <c r="P46" s="64">
        <f t="shared" si="8"/>
        <v>-2.9222173128745064E-2</v>
      </c>
    </row>
    <row r="47" spans="1:16" ht="20.100000000000001" customHeight="1" x14ac:dyDescent="0.25">
      <c r="A47" s="44" t="s">
        <v>168</v>
      </c>
      <c r="B47" s="24">
        <v>14988.850000000002</v>
      </c>
      <c r="C47" s="160">
        <v>12575.400000000001</v>
      </c>
      <c r="D47" s="309">
        <f t="shared" si="9"/>
        <v>4.3714043424995311E-2</v>
      </c>
      <c r="E47" s="259">
        <f t="shared" si="10"/>
        <v>3.9007147526108905E-2</v>
      </c>
      <c r="F47" s="64">
        <f t="shared" si="15"/>
        <v>-0.16101635549091495</v>
      </c>
      <c r="H47" s="24">
        <v>3743.5349999999994</v>
      </c>
      <c r="I47" s="160">
        <v>3409.1930000000007</v>
      </c>
      <c r="J47" s="309">
        <f t="shared" si="11"/>
        <v>5.2707781890859597E-2</v>
      </c>
      <c r="K47" s="259">
        <f t="shared" si="12"/>
        <v>5.0383725201644698E-2</v>
      </c>
      <c r="L47" s="64">
        <f t="shared" si="16"/>
        <v>-8.9311840279307872E-2</v>
      </c>
      <c r="N47" s="39">
        <f t="shared" si="13"/>
        <v>2.4975465095721145</v>
      </c>
      <c r="O47" s="173">
        <f t="shared" si="14"/>
        <v>2.7110016381188675</v>
      </c>
      <c r="P47" s="64">
        <f t="shared" si="8"/>
        <v>8.5465927352569138E-2</v>
      </c>
    </row>
    <row r="48" spans="1:16" ht="20.100000000000001" customHeight="1" x14ac:dyDescent="0.25">
      <c r="A48" s="44" t="s">
        <v>180</v>
      </c>
      <c r="B48" s="24">
        <v>6771.57</v>
      </c>
      <c r="C48" s="160">
        <v>6925.8900000000012</v>
      </c>
      <c r="D48" s="309">
        <f t="shared" si="9"/>
        <v>1.9748860321865618E-2</v>
      </c>
      <c r="E48" s="259">
        <f t="shared" si="10"/>
        <v>2.1483150673505608E-2</v>
      </c>
      <c r="F48" s="64">
        <f t="shared" si="15"/>
        <v>2.2789397436636043E-2</v>
      </c>
      <c r="H48" s="24">
        <v>1902.3219999999999</v>
      </c>
      <c r="I48" s="160">
        <v>1890.6979999999994</v>
      </c>
      <c r="J48" s="309">
        <f t="shared" si="11"/>
        <v>2.6784088585303414E-2</v>
      </c>
      <c r="K48" s="259">
        <f t="shared" si="12"/>
        <v>2.7942216375341371E-2</v>
      </c>
      <c r="L48" s="64">
        <f t="shared" si="16"/>
        <v>-6.1104271516601704E-3</v>
      </c>
      <c r="N48" s="39">
        <f t="shared" si="13"/>
        <v>2.8092776121342613</v>
      </c>
      <c r="O48" s="173">
        <f t="shared" si="14"/>
        <v>2.7298989732727481</v>
      </c>
      <c r="P48" s="64">
        <f t="shared" si="8"/>
        <v>-2.8255889883808151E-2</v>
      </c>
    </row>
    <row r="49" spans="1:16" ht="20.100000000000001" customHeight="1" x14ac:dyDescent="0.25">
      <c r="A49" s="44" t="s">
        <v>175</v>
      </c>
      <c r="B49" s="24">
        <v>5626.420000000001</v>
      </c>
      <c r="C49" s="160">
        <v>6341.3799999999974</v>
      </c>
      <c r="D49" s="309">
        <f t="shared" si="9"/>
        <v>1.6409101979622327E-2</v>
      </c>
      <c r="E49" s="259">
        <f t="shared" si="10"/>
        <v>1.9670081681625744E-2</v>
      </c>
      <c r="F49" s="64">
        <f t="shared" si="15"/>
        <v>0.12707192139939719</v>
      </c>
      <c r="H49" s="24">
        <v>1608.0620000000004</v>
      </c>
      <c r="I49" s="160">
        <v>1703.3899999999994</v>
      </c>
      <c r="J49" s="309">
        <f t="shared" si="11"/>
        <v>2.2641001396535493E-2</v>
      </c>
      <c r="K49" s="259">
        <f t="shared" si="12"/>
        <v>2.5174031998549076E-2</v>
      </c>
      <c r="L49" s="64">
        <f t="shared" si="16"/>
        <v>5.9281296367925521E-2</v>
      </c>
      <c r="N49" s="39">
        <f t="shared" si="13"/>
        <v>2.8580553886841016</v>
      </c>
      <c r="O49" s="173">
        <f t="shared" si="14"/>
        <v>2.6861503332082295</v>
      </c>
      <c r="P49" s="64">
        <f t="shared" si="8"/>
        <v>-6.0147559125864308E-2</v>
      </c>
    </row>
    <row r="50" spans="1:16" ht="20.100000000000001" customHeight="1" x14ac:dyDescent="0.25">
      <c r="A50" s="44" t="s">
        <v>186</v>
      </c>
      <c r="B50" s="24">
        <v>4272.7000000000007</v>
      </c>
      <c r="C50" s="160">
        <v>3769.2600000000007</v>
      </c>
      <c r="D50" s="309">
        <f t="shared" si="9"/>
        <v>1.2461062279092624E-2</v>
      </c>
      <c r="E50" s="259">
        <f t="shared" si="10"/>
        <v>1.1691722003615096E-2</v>
      </c>
      <c r="F50" s="64">
        <f t="shared" si="15"/>
        <v>-0.11782713506681956</v>
      </c>
      <c r="H50" s="24">
        <v>1223.3210000000001</v>
      </c>
      <c r="I50" s="160">
        <v>1105.9140000000002</v>
      </c>
      <c r="J50" s="309">
        <f t="shared" si="11"/>
        <v>1.7223970511964833E-2</v>
      </c>
      <c r="K50" s="259">
        <f t="shared" si="12"/>
        <v>1.6344063557754487E-2</v>
      </c>
      <c r="L50" s="64">
        <f t="shared" si="16"/>
        <v>-9.597399210836724E-2</v>
      </c>
      <c r="N50" s="39">
        <f t="shared" si="13"/>
        <v>2.8631099772977278</v>
      </c>
      <c r="O50" s="173">
        <f t="shared" si="14"/>
        <v>2.9340347972811642</v>
      </c>
      <c r="P50" s="64">
        <f t="shared" si="8"/>
        <v>2.477195097143178E-2</v>
      </c>
    </row>
    <row r="51" spans="1:16" ht="20.100000000000001" customHeight="1" x14ac:dyDescent="0.25">
      <c r="A51" s="44" t="s">
        <v>189</v>
      </c>
      <c r="B51" s="24">
        <v>4155.5699999999988</v>
      </c>
      <c r="C51" s="160">
        <v>4479.7</v>
      </c>
      <c r="D51" s="309">
        <f t="shared" si="9"/>
        <v>1.2119459960944816E-2</v>
      </c>
      <c r="E51" s="259">
        <f t="shared" si="10"/>
        <v>1.3895408398357909E-2</v>
      </c>
      <c r="F51" s="64">
        <f t="shared" si="15"/>
        <v>7.7998926741698754E-2</v>
      </c>
      <c r="H51" s="24">
        <v>728.67600000000027</v>
      </c>
      <c r="I51" s="160">
        <v>701.88000000000022</v>
      </c>
      <c r="J51" s="309">
        <f t="shared" si="11"/>
        <v>1.0259526270518115E-2</v>
      </c>
      <c r="K51" s="259">
        <f t="shared" si="12"/>
        <v>1.03729325516421E-2</v>
      </c>
      <c r="L51" s="64">
        <f t="shared" si="16"/>
        <v>-3.6773545444065726E-2</v>
      </c>
      <c r="N51" s="39">
        <f t="shared" si="13"/>
        <v>1.7534923006952128</v>
      </c>
      <c r="O51" s="173">
        <f t="shared" si="14"/>
        <v>1.5668013483045744</v>
      </c>
      <c r="P51" s="64">
        <f t="shared" si="8"/>
        <v>-0.10646807648748752</v>
      </c>
    </row>
    <row r="52" spans="1:16" ht="20.100000000000001" customHeight="1" x14ac:dyDescent="0.25">
      <c r="A52" s="44" t="s">
        <v>191</v>
      </c>
      <c r="B52" s="24">
        <v>1432.5600000000002</v>
      </c>
      <c r="C52" s="160">
        <v>2161.150000000001</v>
      </c>
      <c r="D52" s="309">
        <f t="shared" si="9"/>
        <v>4.1779716288381889E-3</v>
      </c>
      <c r="E52" s="259">
        <f t="shared" si="10"/>
        <v>6.7035877090231956E-3</v>
      </c>
      <c r="F52" s="64">
        <f t="shared" si="15"/>
        <v>0.50859300832076892</v>
      </c>
      <c r="H52" s="24">
        <v>415.76099999999985</v>
      </c>
      <c r="I52" s="160">
        <v>626.19299999999998</v>
      </c>
      <c r="J52" s="309">
        <f t="shared" si="11"/>
        <v>5.8537826163574461E-3</v>
      </c>
      <c r="K52" s="259">
        <f t="shared" si="12"/>
        <v>9.2543707661002159E-3</v>
      </c>
      <c r="L52" s="64">
        <f t="shared" si="16"/>
        <v>0.50613693925115677</v>
      </c>
      <c r="N52" s="39">
        <f t="shared" ref="N52" si="17">(H52/B52)*10</f>
        <v>2.9022239906181921</v>
      </c>
      <c r="O52" s="173">
        <f t="shared" ref="O52" si="18">(I52/C52)*10</f>
        <v>2.8974990167272043</v>
      </c>
      <c r="P52" s="64">
        <f t="shared" ref="P52" si="19">(O52-N52)/N52</f>
        <v>-1.6280527989093478E-3</v>
      </c>
    </row>
    <row r="53" spans="1:16" ht="20.100000000000001" customHeight="1" x14ac:dyDescent="0.25">
      <c r="A53" s="44" t="s">
        <v>187</v>
      </c>
      <c r="B53" s="24">
        <v>1312.9299999999996</v>
      </c>
      <c r="C53" s="160">
        <v>1952.3500000000004</v>
      </c>
      <c r="D53" s="309">
        <f t="shared" si="9"/>
        <v>3.8290782170732961E-3</v>
      </c>
      <c r="E53" s="259">
        <f t="shared" si="10"/>
        <v>6.0559190540737254E-3</v>
      </c>
      <c r="F53" s="64">
        <f t="shared" si="15"/>
        <v>0.48701758661924166</v>
      </c>
      <c r="H53" s="24">
        <v>311.20500000000004</v>
      </c>
      <c r="I53" s="160">
        <v>502.87900000000002</v>
      </c>
      <c r="J53" s="309">
        <f t="shared" si="11"/>
        <v>4.3816673981530736E-3</v>
      </c>
      <c r="K53" s="259">
        <f t="shared" si="12"/>
        <v>7.4319398595731837E-3</v>
      </c>
      <c r="L53" s="64">
        <f t="shared" si="16"/>
        <v>0.61590912742404513</v>
      </c>
      <c r="N53" s="39">
        <f t="shared" ref="N53" si="20">(H53/B53)*10</f>
        <v>2.3703091558575107</v>
      </c>
      <c r="O53" s="173">
        <f t="shared" ref="O53" si="21">(I53/C53)*10</f>
        <v>2.5757625425768942</v>
      </c>
      <c r="P53" s="64">
        <f t="shared" ref="P53" si="22">(O53-N53)/N53</f>
        <v>8.6677885967603369E-2</v>
      </c>
    </row>
    <row r="54" spans="1:16" ht="20.100000000000001" customHeight="1" x14ac:dyDescent="0.25">
      <c r="A54" s="44" t="s">
        <v>193</v>
      </c>
      <c r="B54" s="24">
        <v>1997.0699999999997</v>
      </c>
      <c r="C54" s="160">
        <v>1055.6799999999998</v>
      </c>
      <c r="D54" s="309">
        <f t="shared" si="9"/>
        <v>5.8243297319511078E-3</v>
      </c>
      <c r="E54" s="259">
        <f t="shared" si="10"/>
        <v>3.2745730155989187E-3</v>
      </c>
      <c r="F54" s="64">
        <f t="shared" si="15"/>
        <v>-0.47138557987451618</v>
      </c>
      <c r="H54" s="24">
        <v>544.41099999999994</v>
      </c>
      <c r="I54" s="160">
        <v>306.36900000000003</v>
      </c>
      <c r="J54" s="309">
        <f t="shared" si="11"/>
        <v>7.6651336896769407E-3</v>
      </c>
      <c r="K54" s="259">
        <f t="shared" si="12"/>
        <v>4.5277611171625314E-3</v>
      </c>
      <c r="L54" s="64">
        <f t="shared" si="16"/>
        <v>-0.43724685944993752</v>
      </c>
      <c r="N54" s="39">
        <f t="shared" ref="N54" si="23">(H54/B54)*10</f>
        <v>2.7260486612887878</v>
      </c>
      <c r="O54" s="173">
        <f t="shared" ref="O54" si="24">(I54/C54)*10</f>
        <v>2.9021010154592308</v>
      </c>
      <c r="P54" s="64">
        <f t="shared" ref="P54" si="25">(O54-N54)/N54</f>
        <v>6.4581515609193563E-2</v>
      </c>
    </row>
    <row r="55" spans="1:16" ht="20.100000000000001" customHeight="1" x14ac:dyDescent="0.25">
      <c r="A55" s="44" t="s">
        <v>188</v>
      </c>
      <c r="B55" s="24">
        <v>846.11000000000024</v>
      </c>
      <c r="C55" s="160">
        <v>778.95999999999992</v>
      </c>
      <c r="D55" s="309">
        <f t="shared" si="9"/>
        <v>2.4676268881417048E-3</v>
      </c>
      <c r="E55" s="259">
        <f t="shared" si="10"/>
        <v>2.4162259361084171E-3</v>
      </c>
      <c r="F55" s="64">
        <f t="shared" si="15"/>
        <v>-7.9363203365992951E-2</v>
      </c>
      <c r="H55" s="24">
        <v>286.6280000000001</v>
      </c>
      <c r="I55" s="160">
        <v>274.43000000000006</v>
      </c>
      <c r="J55" s="309">
        <f t="shared" si="11"/>
        <v>4.0356310566919537E-3</v>
      </c>
      <c r="K55" s="259">
        <f t="shared" si="12"/>
        <v>4.0557415514719626E-3</v>
      </c>
      <c r="L55" s="64">
        <f t="shared" si="16"/>
        <v>-4.2556903024128949E-2</v>
      </c>
      <c r="N55" s="39">
        <f t="shared" ref="N55:N56" si="26">(H55/B55)*10</f>
        <v>3.3875973573176066</v>
      </c>
      <c r="O55" s="173">
        <f t="shared" ref="O55:O56" si="27">(I55/C55)*10</f>
        <v>3.5230307076101481</v>
      </c>
      <c r="P55" s="64">
        <f t="shared" ref="P55:P56" si="28">(O55-N55)/N55</f>
        <v>3.9979175801394956E-2</v>
      </c>
    </row>
    <row r="56" spans="1:16" ht="20.100000000000001" customHeight="1" x14ac:dyDescent="0.25">
      <c r="A56" s="44" t="s">
        <v>192</v>
      </c>
      <c r="B56" s="24">
        <v>2948.89</v>
      </c>
      <c r="C56" s="160">
        <v>895.8900000000001</v>
      </c>
      <c r="D56" s="309">
        <f t="shared" si="9"/>
        <v>8.6002532225977583E-3</v>
      </c>
      <c r="E56" s="259">
        <f t="shared" si="10"/>
        <v>2.778926586602868E-3</v>
      </c>
      <c r="F56" s="64">
        <f t="shared" si="15"/>
        <v>-0.6961941611928556</v>
      </c>
      <c r="H56" s="24">
        <v>702.42200000000003</v>
      </c>
      <c r="I56" s="160">
        <v>245.97100000000003</v>
      </c>
      <c r="J56" s="309">
        <f t="shared" si="11"/>
        <v>9.8898783025513012E-3</v>
      </c>
      <c r="K56" s="259">
        <f t="shared" si="12"/>
        <v>3.635152152305178E-3</v>
      </c>
      <c r="L56" s="64">
        <f t="shared" si="16"/>
        <v>-0.64982446449570197</v>
      </c>
      <c r="N56" s="39">
        <f t="shared" si="26"/>
        <v>2.3819877987988702</v>
      </c>
      <c r="O56" s="173">
        <f t="shared" si="27"/>
        <v>2.7455491187534187</v>
      </c>
      <c r="P56" s="64">
        <f t="shared" si="28"/>
        <v>0.15262937960382339</v>
      </c>
    </row>
    <row r="57" spans="1:16" ht="20.100000000000001" customHeight="1" x14ac:dyDescent="0.25">
      <c r="A57" s="44" t="s">
        <v>190</v>
      </c>
      <c r="B57" s="24">
        <v>721.89999999999986</v>
      </c>
      <c r="C57" s="160">
        <v>685.02</v>
      </c>
      <c r="D57" s="309">
        <f t="shared" si="9"/>
        <v>2.1053761928703073E-3</v>
      </c>
      <c r="E57" s="259">
        <f t="shared" si="10"/>
        <v>2.1248370786086422E-3</v>
      </c>
      <c r="F57" s="64">
        <f t="shared" si="15"/>
        <v>-5.1087408228286314E-2</v>
      </c>
      <c r="H57" s="24">
        <v>197.911</v>
      </c>
      <c r="I57" s="160">
        <v>159.35699999999997</v>
      </c>
      <c r="J57" s="309">
        <f t="shared" si="11"/>
        <v>2.7865239197181046E-3</v>
      </c>
      <c r="K57" s="259">
        <f t="shared" si="12"/>
        <v>2.3551025996353071E-3</v>
      </c>
      <c r="L57" s="64">
        <f t="shared" si="16"/>
        <v>-0.19480473546189969</v>
      </c>
      <c r="N57" s="39">
        <f t="shared" si="13"/>
        <v>2.7415292976866605</v>
      </c>
      <c r="O57" s="173">
        <f t="shared" si="14"/>
        <v>2.3263116405360424</v>
      </c>
      <c r="P57" s="64">
        <f t="shared" si="8"/>
        <v>-0.15145475829894808</v>
      </c>
    </row>
    <row r="58" spans="1:16" ht="20.100000000000001" customHeight="1" x14ac:dyDescent="0.25">
      <c r="A58" s="44" t="s">
        <v>194</v>
      </c>
      <c r="B58" s="24">
        <v>866.1099999999999</v>
      </c>
      <c r="C58" s="160">
        <v>615.35</v>
      </c>
      <c r="D58" s="309">
        <f t="shared" si="9"/>
        <v>2.5259556370784068E-3</v>
      </c>
      <c r="E58" s="259">
        <f t="shared" si="10"/>
        <v>1.9087303966626203E-3</v>
      </c>
      <c r="F58" s="64">
        <f t="shared" si="15"/>
        <v>-0.28952442530394512</v>
      </c>
      <c r="H58" s="24">
        <v>217.816</v>
      </c>
      <c r="I58" s="160">
        <v>140.47</v>
      </c>
      <c r="J58" s="309">
        <f t="shared" si="11"/>
        <v>3.0667799874555669E-3</v>
      </c>
      <c r="K58" s="259">
        <f t="shared" si="12"/>
        <v>2.0759757159759008E-3</v>
      </c>
      <c r="L58" s="64">
        <f t="shared" si="16"/>
        <v>-0.35509788078010801</v>
      </c>
      <c r="N58" s="39">
        <f t="shared" si="13"/>
        <v>2.514876863215989</v>
      </c>
      <c r="O58" s="173">
        <f t="shared" si="14"/>
        <v>2.2827659055821887</v>
      </c>
      <c r="P58" s="64">
        <f t="shared" si="8"/>
        <v>-9.229515807663842E-2</v>
      </c>
    </row>
    <row r="59" spans="1:16" ht="20.100000000000001" customHeight="1" x14ac:dyDescent="0.25">
      <c r="A59" s="44" t="s">
        <v>211</v>
      </c>
      <c r="B59" s="24">
        <v>66.63</v>
      </c>
      <c r="C59" s="160">
        <v>155.86000000000004</v>
      </c>
      <c r="D59" s="309">
        <f t="shared" si="9"/>
        <v>1.9432222708262723E-4</v>
      </c>
      <c r="E59" s="259">
        <f t="shared" si="10"/>
        <v>4.8345611379513456E-4</v>
      </c>
      <c r="F59" s="64">
        <f>(C59-B59)/B59</f>
        <v>1.339186552603933</v>
      </c>
      <c r="H59" s="24">
        <v>22.844000000000001</v>
      </c>
      <c r="I59" s="160">
        <v>47.389999999999993</v>
      </c>
      <c r="J59" s="309">
        <f t="shared" si="11"/>
        <v>3.2163625277038864E-4</v>
      </c>
      <c r="K59" s="259">
        <f t="shared" si="12"/>
        <v>7.0036654929947983E-4</v>
      </c>
      <c r="L59" s="64">
        <f>(I59-H59)/H59</f>
        <v>1.0745053405708278</v>
      </c>
      <c r="N59" s="39">
        <f t="shared" si="13"/>
        <v>3.4284856671169144</v>
      </c>
      <c r="O59" s="173">
        <f t="shared" si="14"/>
        <v>3.040549210830231</v>
      </c>
      <c r="P59" s="64">
        <f>(O59-N59)/N59</f>
        <v>-0.11315096341438327</v>
      </c>
    </row>
    <row r="60" spans="1:16" ht="20.100000000000001" customHeight="1" x14ac:dyDescent="0.25">
      <c r="A60" s="44" t="s">
        <v>214</v>
      </c>
      <c r="B60" s="24">
        <v>93.83</v>
      </c>
      <c r="C60" s="160">
        <v>120.59999999999997</v>
      </c>
      <c r="D60" s="309">
        <f t="shared" si="9"/>
        <v>2.7364932563654382E-4</v>
      </c>
      <c r="E60" s="259">
        <f t="shared" si="10"/>
        <v>3.7408448173805462E-4</v>
      </c>
      <c r="F60" s="64">
        <f>(C60-B60)/B60</f>
        <v>0.28530320792923336</v>
      </c>
      <c r="H60" s="24">
        <v>32.98599999999999</v>
      </c>
      <c r="I60" s="160">
        <v>41.018000000000001</v>
      </c>
      <c r="J60" s="309">
        <f t="shared" si="11"/>
        <v>4.6443238635458046E-4</v>
      </c>
      <c r="K60" s="259">
        <f t="shared" si="12"/>
        <v>6.0619614094041074E-4</v>
      </c>
      <c r="L60" s="64">
        <f>(I60-H60)/H60</f>
        <v>0.24349724125386568</v>
      </c>
      <c r="N60" s="39">
        <f t="shared" si="13"/>
        <v>3.5155067675583491</v>
      </c>
      <c r="O60" s="173">
        <f t="shared" si="14"/>
        <v>3.4011608623548932</v>
      </c>
      <c r="P60" s="64">
        <f>(O60-N60)/N60</f>
        <v>-3.2526151352817161E-2</v>
      </c>
    </row>
    <row r="61" spans="1:16" ht="20.100000000000001" customHeight="1" thickBot="1" x14ac:dyDescent="0.3">
      <c r="A61" s="13" t="s">
        <v>17</v>
      </c>
      <c r="B61" s="24">
        <f>B62-SUM(B39:B60)</f>
        <v>694.52999999991152</v>
      </c>
      <c r="C61" s="160">
        <f>C62-SUM(C39:C60)</f>
        <v>435.26000000006752</v>
      </c>
      <c r="D61" s="309">
        <f t="shared" si="9"/>
        <v>2.0255532999501713E-3</v>
      </c>
      <c r="E61" s="259">
        <f t="shared" si="10"/>
        <v>1.3501161817689135E-3</v>
      </c>
      <c r="F61" s="64">
        <f t="shared" si="15"/>
        <v>-0.37330280909374258</v>
      </c>
      <c r="H61" s="24">
        <f>H62-SUM(H39:H60)</f>
        <v>138.00299999999697</v>
      </c>
      <c r="I61" s="160">
        <f>I62-SUM(I39:I60)</f>
        <v>147.75099999998929</v>
      </c>
      <c r="J61" s="309">
        <f t="shared" si="11"/>
        <v>1.9430383379036495E-3</v>
      </c>
      <c r="K61" s="259">
        <f t="shared" si="12"/>
        <v>2.1835800385216282E-3</v>
      </c>
      <c r="L61" s="64">
        <f t="shared" si="16"/>
        <v>7.0636145590983745E-2</v>
      </c>
      <c r="N61" s="39">
        <f t="shared" si="13"/>
        <v>1.9869984017971083</v>
      </c>
      <c r="O61" s="173">
        <f t="shared" si="14"/>
        <v>3.3945457887232084</v>
      </c>
      <c r="P61" s="64">
        <f t="shared" si="8"/>
        <v>0.70837872121742362</v>
      </c>
    </row>
    <row r="62" spans="1:16" ht="26.25" customHeight="1" thickBot="1" x14ac:dyDescent="0.3">
      <c r="A62" s="17" t="s">
        <v>18</v>
      </c>
      <c r="B62" s="46">
        <v>342884.09</v>
      </c>
      <c r="C62" s="171">
        <v>322387.07000000007</v>
      </c>
      <c r="D62" s="315">
        <f>SUM(D39:D61)</f>
        <v>0.99999999999999967</v>
      </c>
      <c r="E62" s="316">
        <f>SUM(E39:E61)</f>
        <v>1.0000000000000002</v>
      </c>
      <c r="F62" s="69">
        <f t="shared" si="15"/>
        <v>-5.9778276676529254E-2</v>
      </c>
      <c r="G62" s="2"/>
      <c r="H62" s="46">
        <v>71024.331999999995</v>
      </c>
      <c r="I62" s="171">
        <v>67664.567999999985</v>
      </c>
      <c r="J62" s="315">
        <f>SUM(J39:J61)</f>
        <v>0.99999999999999978</v>
      </c>
      <c r="K62" s="316">
        <f>SUM(K39:K61)</f>
        <v>1</v>
      </c>
      <c r="L62" s="69">
        <f t="shared" si="16"/>
        <v>-4.73044082977086E-2</v>
      </c>
      <c r="M62" s="2"/>
      <c r="N62" s="34">
        <f t="shared" si="13"/>
        <v>2.0713802148125331</v>
      </c>
      <c r="O62" s="166">
        <f t="shared" si="14"/>
        <v>2.0988610988647891</v>
      </c>
      <c r="P62" s="69">
        <f t="shared" si="8"/>
        <v>1.3266943391531394E-2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jan-abril</v>
      </c>
      <c r="C66" s="459"/>
      <c r="D66" s="457" t="str">
        <f>B5</f>
        <v>jan-abril</v>
      </c>
      <c r="E66" s="459"/>
      <c r="F66" s="149" t="str">
        <f>F37</f>
        <v>2022/2021</v>
      </c>
      <c r="H66" s="460" t="str">
        <f>B5</f>
        <v>jan-abril</v>
      </c>
      <c r="I66" s="459"/>
      <c r="J66" s="457" t="str">
        <f>B5</f>
        <v>jan-abril</v>
      </c>
      <c r="K66" s="458"/>
      <c r="L66" s="149" t="str">
        <f>F66</f>
        <v>2022/2021</v>
      </c>
      <c r="N66" s="460" t="str">
        <f>B5</f>
        <v>jan-abril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 t="s">
        <v>23</v>
      </c>
    </row>
    <row r="68" spans="1:16" ht="20.100000000000001" customHeight="1" x14ac:dyDescent="0.25">
      <c r="A68" s="44" t="s">
        <v>163</v>
      </c>
      <c r="B68" s="45">
        <v>82031.179999999993</v>
      </c>
      <c r="C68" s="167">
        <v>71337.999999999985</v>
      </c>
      <c r="D68" s="309">
        <f>B68/$B$96</f>
        <v>0.16271295219908166</v>
      </c>
      <c r="E68" s="308">
        <f>C68/$C$96</f>
        <v>0.14525225204313794</v>
      </c>
      <c r="F68" s="73">
        <f t="shared" ref="F68:F80" si="29">(C68-B68)/B68</f>
        <v>-0.1303550674268005</v>
      </c>
      <c r="H68" s="24">
        <v>21928.783000000007</v>
      </c>
      <c r="I68" s="167">
        <v>20620.597000000002</v>
      </c>
      <c r="J68" s="307">
        <f>H68/$H$96</f>
        <v>0.19614662216458364</v>
      </c>
      <c r="K68" s="308">
        <f>I68/$I$96</f>
        <v>0.18155144850485835</v>
      </c>
      <c r="L68" s="73">
        <f t="shared" ref="L68:L80" si="30">(I68-H68)/H68</f>
        <v>-5.9656114979112371E-2</v>
      </c>
      <c r="N68" s="48">
        <f t="shared" ref="N68:N96" si="31">(H68/B68)*10</f>
        <v>2.6732253516284916</v>
      </c>
      <c r="O68" s="169">
        <f t="shared" ref="O68:O96" si="32">(I68/C68)*10</f>
        <v>2.8905487958731682</v>
      </c>
      <c r="P68" s="73">
        <f t="shared" si="8"/>
        <v>8.1296342679185701E-2</v>
      </c>
    </row>
    <row r="69" spans="1:16" ht="20.100000000000001" customHeight="1" x14ac:dyDescent="0.25">
      <c r="A69" s="44" t="s">
        <v>165</v>
      </c>
      <c r="B69" s="24">
        <v>71860.170000000013</v>
      </c>
      <c r="C69" s="160">
        <v>60757.989999999976</v>
      </c>
      <c r="D69" s="309">
        <f t="shared" ref="D69:D95" si="33">B69/$B$96</f>
        <v>0.14253824467998491</v>
      </c>
      <c r="E69" s="259">
        <f t="shared" ref="E69:E95" si="34">C69/$C$96</f>
        <v>0.12371015275329351</v>
      </c>
      <c r="F69" s="64">
        <f t="shared" si="29"/>
        <v>-0.15449699047469601</v>
      </c>
      <c r="H69" s="24">
        <v>19151.90700000001</v>
      </c>
      <c r="I69" s="160">
        <v>17403.861999999997</v>
      </c>
      <c r="J69" s="258">
        <f t="shared" ref="J69:J96" si="35">H69/$H$96</f>
        <v>0.17130826941286462</v>
      </c>
      <c r="K69" s="259">
        <f t="shared" ref="K69:K96" si="36">I69/$I$96</f>
        <v>0.15323011044145135</v>
      </c>
      <c r="L69" s="64">
        <f t="shared" si="30"/>
        <v>-9.1272634103748099E-2</v>
      </c>
      <c r="N69" s="47">
        <f t="shared" si="31"/>
        <v>2.6651630520773892</v>
      </c>
      <c r="O69" s="163">
        <f t="shared" si="32"/>
        <v>2.8644565101643424</v>
      </c>
      <c r="P69" s="64">
        <f t="shared" si="8"/>
        <v>7.4777210321751914E-2</v>
      </c>
    </row>
    <row r="70" spans="1:16" ht="20.100000000000001" customHeight="1" x14ac:dyDescent="0.25">
      <c r="A70" s="44" t="s">
        <v>166</v>
      </c>
      <c r="B70" s="24">
        <v>42169.179999999978</v>
      </c>
      <c r="C70" s="160">
        <v>42075.770000000004</v>
      </c>
      <c r="D70" s="309">
        <f t="shared" si="33"/>
        <v>8.3644679615902967E-2</v>
      </c>
      <c r="E70" s="259">
        <f t="shared" si="34"/>
        <v>8.5671035758629388E-2</v>
      </c>
      <c r="F70" s="64">
        <f t="shared" si="29"/>
        <v>-2.2151248850457712E-3</v>
      </c>
      <c r="H70" s="24">
        <v>13222.125999999997</v>
      </c>
      <c r="I70" s="160">
        <v>14233.928999999998</v>
      </c>
      <c r="J70" s="258">
        <f t="shared" si="35"/>
        <v>0.11826809325143654</v>
      </c>
      <c r="K70" s="259">
        <f t="shared" si="36"/>
        <v>0.12532083469093108</v>
      </c>
      <c r="L70" s="64">
        <f t="shared" si="30"/>
        <v>7.652347285149165E-2</v>
      </c>
      <c r="N70" s="47">
        <f t="shared" si="31"/>
        <v>3.135495164952224</v>
      </c>
      <c r="O70" s="163">
        <f t="shared" si="32"/>
        <v>3.3829277515301555</v>
      </c>
      <c r="P70" s="64">
        <f t="shared" si="8"/>
        <v>7.8913400774356351E-2</v>
      </c>
    </row>
    <row r="71" spans="1:16" ht="20.100000000000001" customHeight="1" x14ac:dyDescent="0.25">
      <c r="A71" s="44" t="s">
        <v>164</v>
      </c>
      <c r="B71" s="24">
        <v>49474.689999999973</v>
      </c>
      <c r="C71" s="160">
        <v>53158.020000000004</v>
      </c>
      <c r="D71" s="309">
        <f t="shared" si="33"/>
        <v>9.8135524431495189E-2</v>
      </c>
      <c r="E71" s="259">
        <f t="shared" si="34"/>
        <v>0.1082357526024583</v>
      </c>
      <c r="F71" s="64">
        <f t="shared" si="29"/>
        <v>7.4448773706313934E-2</v>
      </c>
      <c r="H71" s="24">
        <v>11735.162999999999</v>
      </c>
      <c r="I71" s="160">
        <v>13339.386999999999</v>
      </c>
      <c r="J71" s="258">
        <f t="shared" si="35"/>
        <v>0.10496763924385594</v>
      </c>
      <c r="K71" s="259">
        <f t="shared" si="36"/>
        <v>0.11744495234628156</v>
      </c>
      <c r="L71" s="64">
        <f t="shared" si="30"/>
        <v>0.13670231934571342</v>
      </c>
      <c r="N71" s="47">
        <f t="shared" si="31"/>
        <v>2.3719528106189256</v>
      </c>
      <c r="O71" s="163">
        <f t="shared" si="32"/>
        <v>2.5093837204621239</v>
      </c>
      <c r="P71" s="64">
        <f t="shared" si="8"/>
        <v>5.7939984820919659E-2</v>
      </c>
    </row>
    <row r="72" spans="1:16" ht="20.100000000000001" customHeight="1" x14ac:dyDescent="0.25">
      <c r="A72" s="44" t="s">
        <v>171</v>
      </c>
      <c r="B72" s="24">
        <v>75274.069999999992</v>
      </c>
      <c r="C72" s="160">
        <v>100139.55999999997</v>
      </c>
      <c r="D72" s="309">
        <f t="shared" si="33"/>
        <v>0.14930988623765165</v>
      </c>
      <c r="E72" s="259">
        <f t="shared" si="34"/>
        <v>0.20389549200438661</v>
      </c>
      <c r="F72" s="64">
        <f t="shared" si="29"/>
        <v>0.33033274273597774</v>
      </c>
      <c r="H72" s="24">
        <v>8664.2630000000008</v>
      </c>
      <c r="I72" s="160">
        <v>11901.915000000003</v>
      </c>
      <c r="J72" s="258">
        <f t="shared" si="35"/>
        <v>7.7499326843426822E-2</v>
      </c>
      <c r="K72" s="259">
        <f t="shared" si="36"/>
        <v>0.10478891121492272</v>
      </c>
      <c r="L72" s="64">
        <f t="shared" si="30"/>
        <v>0.37367886916636783</v>
      </c>
      <c r="N72" s="47">
        <f t="shared" si="31"/>
        <v>1.1510289001245717</v>
      </c>
      <c r="O72" s="163">
        <f t="shared" si="32"/>
        <v>1.1885327836471427</v>
      </c>
      <c r="P72" s="64">
        <f t="shared" ref="P72:P80" si="37">(O72-N72)/N72</f>
        <v>3.2582920827193856E-2</v>
      </c>
    </row>
    <row r="73" spans="1:16" ht="20.100000000000001" customHeight="1" x14ac:dyDescent="0.25">
      <c r="A73" s="44" t="s">
        <v>170</v>
      </c>
      <c r="B73" s="24">
        <v>34724.250000000007</v>
      </c>
      <c r="C73" s="160">
        <v>31846.860000000004</v>
      </c>
      <c r="D73" s="309">
        <f t="shared" si="33"/>
        <v>6.8877288250625709E-2</v>
      </c>
      <c r="E73" s="259">
        <f t="shared" si="34"/>
        <v>6.4843815855540235E-2</v>
      </c>
      <c r="F73" s="64">
        <f t="shared" si="29"/>
        <v>-8.2863992742823883E-2</v>
      </c>
      <c r="H73" s="24">
        <v>10272.538999999999</v>
      </c>
      <c r="I73" s="160">
        <v>10780.256000000003</v>
      </c>
      <c r="J73" s="258">
        <f t="shared" si="35"/>
        <v>9.1884890552473855E-2</v>
      </c>
      <c r="K73" s="259">
        <f t="shared" si="36"/>
        <v>9.4913405855959976E-2</v>
      </c>
      <c r="L73" s="64">
        <f t="shared" si="30"/>
        <v>4.9424684588688761E-2</v>
      </c>
      <c r="N73" s="47">
        <f t="shared" si="31"/>
        <v>2.9583184662015727</v>
      </c>
      <c r="O73" s="163">
        <f t="shared" si="32"/>
        <v>3.385029481713425</v>
      </c>
      <c r="P73" s="64">
        <f t="shared" si="37"/>
        <v>0.1442410681564455</v>
      </c>
    </row>
    <row r="74" spans="1:16" ht="20.100000000000001" customHeight="1" x14ac:dyDescent="0.25">
      <c r="A74" s="44" t="s">
        <v>178</v>
      </c>
      <c r="B74" s="24">
        <v>18536.399999999994</v>
      </c>
      <c r="C74" s="160">
        <v>13341.479999999996</v>
      </c>
      <c r="D74" s="309">
        <f t="shared" si="33"/>
        <v>3.676787737471357E-2</v>
      </c>
      <c r="E74" s="259">
        <f t="shared" si="34"/>
        <v>2.7164765140436847E-2</v>
      </c>
      <c r="F74" s="64">
        <f t="shared" si="29"/>
        <v>-0.2802550657085518</v>
      </c>
      <c r="H74" s="24">
        <v>4416.9599999999991</v>
      </c>
      <c r="I74" s="160">
        <v>3405.1629999999996</v>
      </c>
      <c r="J74" s="258">
        <f t="shared" si="35"/>
        <v>3.9508429821941284E-2</v>
      </c>
      <c r="K74" s="259">
        <f t="shared" si="36"/>
        <v>2.9980328651258201E-2</v>
      </c>
      <c r="L74" s="64">
        <f t="shared" si="30"/>
        <v>-0.2290708994421502</v>
      </c>
      <c r="N74" s="47">
        <f t="shared" si="31"/>
        <v>2.3828575127856544</v>
      </c>
      <c r="O74" s="163">
        <f t="shared" si="32"/>
        <v>2.5523127868872124</v>
      </c>
      <c r="P74" s="64">
        <f t="shared" si="37"/>
        <v>7.111431262352659E-2</v>
      </c>
    </row>
    <row r="75" spans="1:16" ht="20.100000000000001" customHeight="1" x14ac:dyDescent="0.25">
      <c r="A75" s="44" t="s">
        <v>181</v>
      </c>
      <c r="B75" s="24">
        <v>15119.839999999998</v>
      </c>
      <c r="C75" s="160">
        <v>10010.670000000002</v>
      </c>
      <c r="D75" s="309">
        <f t="shared" si="33"/>
        <v>2.9990959573881086E-2</v>
      </c>
      <c r="E75" s="259">
        <f t="shared" si="34"/>
        <v>2.0382858532068185E-2</v>
      </c>
      <c r="F75" s="64">
        <f t="shared" si="29"/>
        <v>-0.3379116445676672</v>
      </c>
      <c r="H75" s="24">
        <v>3897.7590000000009</v>
      </c>
      <c r="I75" s="160">
        <v>2592.8890000000006</v>
      </c>
      <c r="J75" s="258">
        <f t="shared" si="35"/>
        <v>3.4864327029074313E-2</v>
      </c>
      <c r="K75" s="259">
        <f t="shared" si="36"/>
        <v>2.2828764548490706E-2</v>
      </c>
      <c r="L75" s="64">
        <f t="shared" si="30"/>
        <v>-0.33477441781290224</v>
      </c>
      <c r="N75" s="47">
        <f t="shared" si="31"/>
        <v>2.5779102159811225</v>
      </c>
      <c r="O75" s="163">
        <f t="shared" si="32"/>
        <v>2.5901253362662042</v>
      </c>
      <c r="P75" s="64">
        <f t="shared" si="37"/>
        <v>4.7383808052573421E-3</v>
      </c>
    </row>
    <row r="76" spans="1:16" ht="20.100000000000001" customHeight="1" x14ac:dyDescent="0.25">
      <c r="A76" s="44" t="s">
        <v>179</v>
      </c>
      <c r="B76" s="24">
        <v>6183.7499999999991</v>
      </c>
      <c r="C76" s="160">
        <v>4724.7700000000023</v>
      </c>
      <c r="D76" s="309">
        <f t="shared" si="33"/>
        <v>1.2265777697712883E-2</v>
      </c>
      <c r="E76" s="259">
        <f t="shared" si="34"/>
        <v>9.6201671323257916E-3</v>
      </c>
      <c r="F76" s="64">
        <f t="shared" si="29"/>
        <v>-0.23593774004447091</v>
      </c>
      <c r="H76" s="24">
        <v>1701.6580000000006</v>
      </c>
      <c r="I76" s="160">
        <v>1925.0280000000005</v>
      </c>
      <c r="J76" s="258">
        <f t="shared" si="35"/>
        <v>1.5220838693115852E-2</v>
      </c>
      <c r="K76" s="259">
        <f t="shared" si="36"/>
        <v>1.694866651108164E-2</v>
      </c>
      <c r="L76" s="64">
        <f t="shared" si="30"/>
        <v>0.13126609459715161</v>
      </c>
      <c r="N76" s="47">
        <f t="shared" si="31"/>
        <v>2.7518221144127768</v>
      </c>
      <c r="O76" s="163">
        <f t="shared" si="32"/>
        <v>4.0743316605887685</v>
      </c>
      <c r="P76" s="64">
        <f t="shared" si="37"/>
        <v>0.48059412679667624</v>
      </c>
    </row>
    <row r="77" spans="1:16" ht="20.100000000000001" customHeight="1" x14ac:dyDescent="0.25">
      <c r="A77" s="44" t="s">
        <v>184</v>
      </c>
      <c r="B77" s="24">
        <v>24702.879999999997</v>
      </c>
      <c r="C77" s="160">
        <v>25045.099999999995</v>
      </c>
      <c r="D77" s="309">
        <f t="shared" si="33"/>
        <v>4.8999399162850642E-2</v>
      </c>
      <c r="E77" s="259">
        <f t="shared" si="34"/>
        <v>5.0994661718096863E-2</v>
      </c>
      <c r="F77" s="64">
        <f t="shared" si="29"/>
        <v>1.3853445428225274E-2</v>
      </c>
      <c r="H77" s="24">
        <v>1606.9309999999998</v>
      </c>
      <c r="I77" s="160">
        <v>1811.5310000000002</v>
      </c>
      <c r="J77" s="258">
        <f t="shared" si="35"/>
        <v>1.4373533073018984E-2</v>
      </c>
      <c r="K77" s="259">
        <f t="shared" si="36"/>
        <v>1.5949396472927268E-2</v>
      </c>
      <c r="L77" s="64">
        <f t="shared" si="30"/>
        <v>0.12732345072688273</v>
      </c>
      <c r="N77" s="47">
        <f t="shared" si="31"/>
        <v>0.65050350404487256</v>
      </c>
      <c r="O77" s="163">
        <f t="shared" si="32"/>
        <v>0.72330755317407414</v>
      </c>
      <c r="P77" s="64">
        <f t="shared" si="37"/>
        <v>0.11191953414009505</v>
      </c>
    </row>
    <row r="78" spans="1:16" ht="20.100000000000001" customHeight="1" x14ac:dyDescent="0.25">
      <c r="A78" s="44" t="s">
        <v>185</v>
      </c>
      <c r="B78" s="24">
        <v>3479.84</v>
      </c>
      <c r="C78" s="160">
        <v>5147.7199999999993</v>
      </c>
      <c r="D78" s="309">
        <f t="shared" si="33"/>
        <v>6.9024368487744826E-3</v>
      </c>
      <c r="E78" s="259">
        <f t="shared" si="34"/>
        <v>1.048134126114416E-2</v>
      </c>
      <c r="F78" s="64">
        <f t="shared" si="29"/>
        <v>0.47929789875396545</v>
      </c>
      <c r="H78" s="24">
        <v>920.42699999999979</v>
      </c>
      <c r="I78" s="160">
        <v>1223.8939999999996</v>
      </c>
      <c r="J78" s="258">
        <f t="shared" si="35"/>
        <v>8.232953328923048E-3</v>
      </c>
      <c r="K78" s="259">
        <f t="shared" si="36"/>
        <v>1.0775620536903225E-2</v>
      </c>
      <c r="L78" s="64">
        <f t="shared" si="30"/>
        <v>0.32970240985977139</v>
      </c>
      <c r="N78" s="47">
        <f t="shared" si="31"/>
        <v>2.6450267828405898</v>
      </c>
      <c r="O78" s="163">
        <f t="shared" si="32"/>
        <v>2.3775457872611558</v>
      </c>
      <c r="P78" s="64">
        <f t="shared" si="37"/>
        <v>-0.10112600647929033</v>
      </c>
    </row>
    <row r="79" spans="1:16" ht="20.100000000000001" customHeight="1" x14ac:dyDescent="0.25">
      <c r="A79" s="44" t="s">
        <v>198</v>
      </c>
      <c r="B79" s="24">
        <v>9322.7899999999972</v>
      </c>
      <c r="C79" s="160">
        <v>10594.48</v>
      </c>
      <c r="D79" s="309">
        <f t="shared" si="33"/>
        <v>1.8492220685257438E-2</v>
      </c>
      <c r="E79" s="259">
        <f t="shared" si="34"/>
        <v>2.1571561849589058E-2</v>
      </c>
      <c r="F79" s="64">
        <f t="shared" si="29"/>
        <v>0.13640659073088665</v>
      </c>
      <c r="H79" s="24">
        <v>982.79700000000014</v>
      </c>
      <c r="I79" s="160">
        <v>1195.4789999999998</v>
      </c>
      <c r="J79" s="258">
        <f t="shared" si="35"/>
        <v>8.7908349416146933E-3</v>
      </c>
      <c r="K79" s="259">
        <f t="shared" si="36"/>
        <v>1.0525444249123318E-2</v>
      </c>
      <c r="L79" s="64">
        <f t="shared" si="30"/>
        <v>0.21640481198050018</v>
      </c>
      <c r="N79" s="47">
        <f t="shared" si="31"/>
        <v>1.0541876412533164</v>
      </c>
      <c r="O79" s="163">
        <f t="shared" si="32"/>
        <v>1.128397995937507</v>
      </c>
      <c r="P79" s="64">
        <f t="shared" si="37"/>
        <v>7.0395773750451474E-2</v>
      </c>
    </row>
    <row r="80" spans="1:16" ht="20.100000000000001" customHeight="1" x14ac:dyDescent="0.25">
      <c r="A80" s="44" t="s">
        <v>199</v>
      </c>
      <c r="B80" s="24">
        <v>4994.1499999999996</v>
      </c>
      <c r="C80" s="160">
        <v>5253.7699999999995</v>
      </c>
      <c r="D80" s="309">
        <f t="shared" si="33"/>
        <v>9.9061465436074882E-3</v>
      </c>
      <c r="E80" s="259">
        <f t="shared" si="34"/>
        <v>1.0697271078761346E-2</v>
      </c>
      <c r="F80" s="64">
        <f t="shared" si="29"/>
        <v>5.1984822242023151E-2</v>
      </c>
      <c r="H80" s="24">
        <v>910.154</v>
      </c>
      <c r="I80" s="160">
        <v>1107.5820000000001</v>
      </c>
      <c r="J80" s="258">
        <f t="shared" si="35"/>
        <v>8.1410643148588958E-3</v>
      </c>
      <c r="K80" s="259">
        <f t="shared" si="36"/>
        <v>9.7515661858823995E-3</v>
      </c>
      <c r="L80" s="64">
        <f t="shared" si="30"/>
        <v>0.21691713709987553</v>
      </c>
      <c r="N80" s="47">
        <f t="shared" si="31"/>
        <v>1.8224402550984653</v>
      </c>
      <c r="O80" s="163">
        <f t="shared" si="32"/>
        <v>2.1081661359366706</v>
      </c>
      <c r="P80" s="64">
        <f t="shared" si="37"/>
        <v>0.15678202895203699</v>
      </c>
    </row>
    <row r="81" spans="1:16" ht="20.100000000000001" customHeight="1" x14ac:dyDescent="0.25">
      <c r="A81" s="44" t="s">
        <v>200</v>
      </c>
      <c r="B81" s="24">
        <v>5128.3100000000022</v>
      </c>
      <c r="C81" s="160">
        <v>3435.3799999999997</v>
      </c>
      <c r="D81" s="309">
        <f t="shared" si="33"/>
        <v>1.0172259619964907E-2</v>
      </c>
      <c r="E81" s="259">
        <f t="shared" si="34"/>
        <v>6.9948229782718224E-3</v>
      </c>
      <c r="F81" s="64">
        <f t="shared" ref="F81:F83" si="38">(C81-B81)/B81</f>
        <v>-0.33011459915644759</v>
      </c>
      <c r="H81" s="24">
        <v>1745.1280000000002</v>
      </c>
      <c r="I81" s="160">
        <v>1005.8630000000001</v>
      </c>
      <c r="J81" s="258">
        <f t="shared" si="35"/>
        <v>1.5609665271658508E-2</v>
      </c>
      <c r="K81" s="259">
        <f t="shared" si="36"/>
        <v>8.855994064936255E-3</v>
      </c>
      <c r="L81" s="64">
        <f t="shared" ref="L81:L87" si="39">(I81-H81)/H81</f>
        <v>-0.42361649116855615</v>
      </c>
      <c r="N81" s="47">
        <f t="shared" si="31"/>
        <v>3.4029300100812927</v>
      </c>
      <c r="O81" s="163">
        <f t="shared" si="32"/>
        <v>2.9279526573479502</v>
      </c>
      <c r="P81" s="64">
        <f t="shared" ref="P81:P83" si="40">(O81-N81)/N81</f>
        <v>-0.13957893677689709</v>
      </c>
    </row>
    <row r="82" spans="1:16" ht="20.100000000000001" customHeight="1" x14ac:dyDescent="0.25">
      <c r="A82" s="44" t="s">
        <v>203</v>
      </c>
      <c r="B82" s="24">
        <v>1287.69</v>
      </c>
      <c r="C82" s="160">
        <v>4020.91</v>
      </c>
      <c r="D82" s="309">
        <f t="shared" si="33"/>
        <v>2.5541975797158528E-3</v>
      </c>
      <c r="E82" s="259">
        <f t="shared" si="34"/>
        <v>8.1870284107036055E-3</v>
      </c>
      <c r="F82" s="64">
        <f t="shared" si="38"/>
        <v>2.122576085859174</v>
      </c>
      <c r="H82" s="24">
        <v>358.69599999999997</v>
      </c>
      <c r="I82" s="160">
        <v>953.38800000000003</v>
      </c>
      <c r="J82" s="258">
        <f t="shared" si="35"/>
        <v>3.2084319856668505E-3</v>
      </c>
      <c r="K82" s="259">
        <f t="shared" si="36"/>
        <v>8.3939845382337806E-3</v>
      </c>
      <c r="L82" s="64">
        <f t="shared" si="39"/>
        <v>1.6579276044338382</v>
      </c>
      <c r="N82" s="47">
        <f t="shared" si="31"/>
        <v>2.7855772740333462</v>
      </c>
      <c r="O82" s="163">
        <f t="shared" si="32"/>
        <v>2.3710752043691605</v>
      </c>
      <c r="P82" s="64">
        <f t="shared" si="40"/>
        <v>-0.14880293342715706</v>
      </c>
    </row>
    <row r="83" spans="1:16" ht="20.100000000000001" customHeight="1" x14ac:dyDescent="0.25">
      <c r="A83" s="44" t="s">
        <v>202</v>
      </c>
      <c r="B83" s="24">
        <v>200.76</v>
      </c>
      <c r="C83" s="160">
        <v>4450.4500000000025</v>
      </c>
      <c r="D83" s="309">
        <f t="shared" si="33"/>
        <v>3.9821751050622011E-4</v>
      </c>
      <c r="E83" s="259">
        <f t="shared" si="34"/>
        <v>9.0616205263027248E-3</v>
      </c>
      <c r="F83" s="64">
        <f t="shared" si="38"/>
        <v>21.168011556086881</v>
      </c>
      <c r="H83" s="24">
        <v>61.210999999999999</v>
      </c>
      <c r="I83" s="160">
        <v>939.04899999999964</v>
      </c>
      <c r="J83" s="258">
        <f t="shared" si="35"/>
        <v>5.4751469287266541E-4</v>
      </c>
      <c r="K83" s="259">
        <f t="shared" si="36"/>
        <v>8.2677386191601851E-3</v>
      </c>
      <c r="L83" s="64">
        <f t="shared" si="39"/>
        <v>14.341180506771654</v>
      </c>
      <c r="N83" s="47">
        <f t="shared" si="31"/>
        <v>3.0489639370392507</v>
      </c>
      <c r="O83" s="163">
        <f t="shared" si="32"/>
        <v>2.1100091002033485</v>
      </c>
      <c r="P83" s="64">
        <f t="shared" si="40"/>
        <v>-0.30795865619443519</v>
      </c>
    </row>
    <row r="84" spans="1:16" ht="20.100000000000001" customHeight="1" x14ac:dyDescent="0.25">
      <c r="A84" s="44" t="s">
        <v>197</v>
      </c>
      <c r="B84" s="24">
        <v>11682.68</v>
      </c>
      <c r="C84" s="160">
        <v>4845.8799999999992</v>
      </c>
      <c r="D84" s="309">
        <f t="shared" si="33"/>
        <v>2.3173180641765333E-2</v>
      </c>
      <c r="E84" s="259">
        <f t="shared" si="34"/>
        <v>9.8667608165465999E-3</v>
      </c>
      <c r="F84" s="64">
        <f t="shared" ref="F84:F87" si="41">(C84-B84)/B84</f>
        <v>-0.58520818853208345</v>
      </c>
      <c r="H84" s="24">
        <v>2368.212</v>
      </c>
      <c r="I84" s="160">
        <v>922.94</v>
      </c>
      <c r="J84" s="258">
        <f t="shared" si="35"/>
        <v>2.118297145672119E-2</v>
      </c>
      <c r="K84" s="259">
        <f t="shared" si="36"/>
        <v>8.1259089580710958E-3</v>
      </c>
      <c r="L84" s="64">
        <f t="shared" ref="L84:L85" si="42">(I84-H84)/H84</f>
        <v>-0.61027982292125871</v>
      </c>
      <c r="N84" s="47">
        <f t="shared" si="31"/>
        <v>2.0271136417328899</v>
      </c>
      <c r="O84" s="163">
        <f t="shared" si="32"/>
        <v>1.9045869893600342</v>
      </c>
      <c r="P84" s="64">
        <f t="shared" ref="P84:P86" si="43">(O84-N84)/N84</f>
        <v>-6.0443899074209294E-2</v>
      </c>
    </row>
    <row r="85" spans="1:16" ht="20.100000000000001" customHeight="1" x14ac:dyDescent="0.25">
      <c r="A85" s="44" t="s">
        <v>183</v>
      </c>
      <c r="B85" s="24">
        <v>100.42999999999999</v>
      </c>
      <c r="C85" s="160">
        <v>463.44999999999993</v>
      </c>
      <c r="D85" s="309">
        <f t="shared" si="33"/>
        <v>1.9920793275622479E-4</v>
      </c>
      <c r="E85" s="259">
        <f t="shared" si="34"/>
        <v>9.43636718290284E-4</v>
      </c>
      <c r="F85" s="64">
        <f t="shared" si="41"/>
        <v>3.6146569750074673</v>
      </c>
      <c r="H85" s="24">
        <v>173.166</v>
      </c>
      <c r="I85" s="160">
        <v>810.32499999999982</v>
      </c>
      <c r="J85" s="258">
        <f t="shared" si="35"/>
        <v>1.5489197906583454E-3</v>
      </c>
      <c r="K85" s="259">
        <f t="shared" si="36"/>
        <v>7.1344043778024131E-3</v>
      </c>
      <c r="L85" s="64">
        <f t="shared" si="42"/>
        <v>3.679469410854324</v>
      </c>
      <c r="N85" s="47">
        <f t="shared" si="31"/>
        <v>17.242457433037938</v>
      </c>
      <c r="O85" s="163">
        <f t="shared" si="32"/>
        <v>17.484626173265724</v>
      </c>
      <c r="P85" s="64">
        <f t="shared" si="43"/>
        <v>1.4044908689394314E-2</v>
      </c>
    </row>
    <row r="86" spans="1:16" ht="20.100000000000001" customHeight="1" x14ac:dyDescent="0.25">
      <c r="A86" s="44" t="s">
        <v>204</v>
      </c>
      <c r="B86" s="24">
        <v>18092.22</v>
      </c>
      <c r="C86" s="160">
        <v>15620.999999999998</v>
      </c>
      <c r="D86" s="309">
        <f t="shared" si="33"/>
        <v>3.5886824108043669E-2</v>
      </c>
      <c r="E86" s="259">
        <f t="shared" si="34"/>
        <v>3.1806126176313579E-2</v>
      </c>
      <c r="F86" s="64">
        <f t="shared" si="41"/>
        <v>-0.13659020286067727</v>
      </c>
      <c r="H86" s="24">
        <v>788.88499999999999</v>
      </c>
      <c r="I86" s="160">
        <v>793.52400000000011</v>
      </c>
      <c r="J86" s="258">
        <f t="shared" si="35"/>
        <v>7.0563481806677339E-3</v>
      </c>
      <c r="K86" s="259">
        <f t="shared" si="36"/>
        <v>6.9864820898914437E-3</v>
      </c>
      <c r="L86" s="64">
        <f t="shared" si="39"/>
        <v>5.8804515233527371E-3</v>
      </c>
      <c r="N86" s="47">
        <f t="shared" si="31"/>
        <v>0.43603548928766062</v>
      </c>
      <c r="O86" s="163">
        <f t="shared" si="32"/>
        <v>0.50798540426349159</v>
      </c>
      <c r="P86" s="64">
        <f t="shared" si="43"/>
        <v>0.16500930943344452</v>
      </c>
    </row>
    <row r="87" spans="1:16" ht="20.100000000000001" customHeight="1" x14ac:dyDescent="0.25">
      <c r="A87" s="44" t="s">
        <v>205</v>
      </c>
      <c r="B87" s="24">
        <v>1289.6200000000003</v>
      </c>
      <c r="C87" s="160">
        <v>1540.7400000000005</v>
      </c>
      <c r="D87" s="309">
        <f t="shared" si="33"/>
        <v>2.5580258313360818E-3</v>
      </c>
      <c r="E87" s="259">
        <f t="shared" si="34"/>
        <v>3.1371212371098778E-3</v>
      </c>
      <c r="F87" s="64">
        <f t="shared" si="41"/>
        <v>0.19472402723282831</v>
      </c>
      <c r="H87" s="24">
        <v>437.99999999999994</v>
      </c>
      <c r="I87" s="160">
        <v>579.221</v>
      </c>
      <c r="J87" s="258">
        <f t="shared" si="35"/>
        <v>3.9177833310716607E-3</v>
      </c>
      <c r="K87" s="259">
        <f t="shared" si="36"/>
        <v>5.0996783242712399E-3</v>
      </c>
      <c r="L87" s="64">
        <f t="shared" si="39"/>
        <v>0.32242237442922395</v>
      </c>
      <c r="N87" s="47">
        <f t="shared" ref="N87" si="44">(H87/B87)*10</f>
        <v>3.396349312200492</v>
      </c>
      <c r="O87" s="163">
        <f t="shared" ref="O87" si="45">(I87/C87)*10</f>
        <v>3.7593688746965732</v>
      </c>
      <c r="P87" s="64">
        <f t="shared" ref="P87" si="46">(O87-N87)/N87</f>
        <v>0.10688522561328687</v>
      </c>
    </row>
    <row r="88" spans="1:16" ht="20.100000000000001" customHeight="1" x14ac:dyDescent="0.25">
      <c r="A88" s="44" t="s">
        <v>206</v>
      </c>
      <c r="B88" s="24">
        <v>127.5</v>
      </c>
      <c r="C88" s="160">
        <v>202.86</v>
      </c>
      <c r="D88" s="309">
        <f t="shared" si="33"/>
        <v>2.5290263294253372E-4</v>
      </c>
      <c r="E88" s="259">
        <f t="shared" si="34"/>
        <v>4.1304594815485391E-4</v>
      </c>
      <c r="F88" s="64">
        <f t="shared" ref="F88:F94" si="47">(C88-B88)/B88</f>
        <v>0.59105882352941186</v>
      </c>
      <c r="H88" s="24">
        <v>206.24299999999999</v>
      </c>
      <c r="I88" s="160">
        <v>566.50900000000001</v>
      </c>
      <c r="J88" s="258">
        <f t="shared" si="35"/>
        <v>1.844783989840668E-3</v>
      </c>
      <c r="K88" s="259">
        <f t="shared" si="36"/>
        <v>4.98775712172828E-3</v>
      </c>
      <c r="L88" s="64">
        <f t="shared" ref="L88:L94" si="48">(I88-H88)/H88</f>
        <v>1.74680352787731</v>
      </c>
      <c r="N88" s="47">
        <f t="shared" si="31"/>
        <v>16.175921568627452</v>
      </c>
      <c r="O88" s="163">
        <f t="shared" si="32"/>
        <v>27.926106674553878</v>
      </c>
      <c r="P88" s="64">
        <f t="shared" ref="P88:P93" si="49">(O88-N88)/N88</f>
        <v>0.72639973284214221</v>
      </c>
    </row>
    <row r="89" spans="1:16" ht="20.100000000000001" customHeight="1" x14ac:dyDescent="0.25">
      <c r="A89" s="44" t="s">
        <v>182</v>
      </c>
      <c r="B89" s="24">
        <v>1810.6599999999994</v>
      </c>
      <c r="C89" s="160">
        <v>1187.1499999999999</v>
      </c>
      <c r="D89" s="309">
        <f t="shared" si="33"/>
        <v>3.5915347557939447E-3</v>
      </c>
      <c r="E89" s="259">
        <f t="shared" si="34"/>
        <v>2.4171719281870984E-3</v>
      </c>
      <c r="F89" s="64">
        <f t="shared" si="47"/>
        <v>-0.34435509703643963</v>
      </c>
      <c r="H89" s="24">
        <v>636.73399999999981</v>
      </c>
      <c r="I89" s="160">
        <v>463.25200000000001</v>
      </c>
      <c r="J89" s="258">
        <f t="shared" si="35"/>
        <v>5.6954014875036122E-3</v>
      </c>
      <c r="K89" s="259">
        <f t="shared" si="36"/>
        <v>4.0786438735392894E-3</v>
      </c>
      <c r="L89" s="64">
        <f t="shared" si="48"/>
        <v>-0.27245600203538661</v>
      </c>
      <c r="N89" s="47">
        <f t="shared" si="31"/>
        <v>3.5165851126108709</v>
      </c>
      <c r="O89" s="163">
        <f t="shared" si="32"/>
        <v>3.9022196015667783</v>
      </c>
      <c r="P89" s="64">
        <f t="shared" si="49"/>
        <v>0.10966163951868492</v>
      </c>
    </row>
    <row r="90" spans="1:16" ht="20.100000000000001" customHeight="1" x14ac:dyDescent="0.25">
      <c r="A90" s="44" t="s">
        <v>201</v>
      </c>
      <c r="B90" s="24">
        <v>497.76</v>
      </c>
      <c r="C90" s="160">
        <v>1128.1199999999994</v>
      </c>
      <c r="D90" s="309">
        <f t="shared" si="33"/>
        <v>9.8733187900765153E-4</v>
      </c>
      <c r="E90" s="259">
        <f t="shared" si="34"/>
        <v>2.2969801588901386E-3</v>
      </c>
      <c r="F90" s="64">
        <f t="shared" si="47"/>
        <v>1.2663934426229497</v>
      </c>
      <c r="H90" s="24">
        <v>147.44499999999996</v>
      </c>
      <c r="I90" s="160">
        <v>404.77999999999986</v>
      </c>
      <c r="J90" s="258">
        <f t="shared" si="35"/>
        <v>1.3188528841321025E-3</v>
      </c>
      <c r="K90" s="259">
        <f t="shared" si="36"/>
        <v>3.5638345158385343E-3</v>
      </c>
      <c r="L90" s="64">
        <f t="shared" si="48"/>
        <v>1.7452948557089083</v>
      </c>
      <c r="N90" s="47">
        <f t="shared" si="31"/>
        <v>2.9621705239472833</v>
      </c>
      <c r="O90" s="163">
        <f t="shared" si="32"/>
        <v>3.5880934652341958</v>
      </c>
      <c r="P90" s="64">
        <f t="shared" si="49"/>
        <v>0.2113055059547449</v>
      </c>
    </row>
    <row r="91" spans="1:16" ht="20.100000000000001" customHeight="1" x14ac:dyDescent="0.25">
      <c r="A91" s="44" t="s">
        <v>207</v>
      </c>
      <c r="B91" s="24">
        <v>2490.1800000000007</v>
      </c>
      <c r="C91" s="160">
        <v>1754.24</v>
      </c>
      <c r="D91" s="309">
        <f t="shared" si="33"/>
        <v>4.9393966941242255E-3</v>
      </c>
      <c r="E91" s="259">
        <f t="shared" si="34"/>
        <v>3.5718314309926597E-3</v>
      </c>
      <c r="F91" s="64">
        <f t="shared" si="47"/>
        <v>-0.29553686882072805</v>
      </c>
      <c r="H91" s="24">
        <v>516.9319999999999</v>
      </c>
      <c r="I91" s="160">
        <v>378.51599999999996</v>
      </c>
      <c r="J91" s="258">
        <f t="shared" si="35"/>
        <v>4.6238072440583002E-3</v>
      </c>
      <c r="K91" s="259">
        <f t="shared" si="36"/>
        <v>3.3325964365757675E-3</v>
      </c>
      <c r="L91" s="64">
        <f t="shared" si="48"/>
        <v>-0.26776442549503604</v>
      </c>
      <c r="N91" s="47">
        <f t="shared" si="31"/>
        <v>2.0758820647503384</v>
      </c>
      <c r="O91" s="163">
        <f t="shared" si="32"/>
        <v>2.1577207223641004</v>
      </c>
      <c r="P91" s="64">
        <f t="shared" si="49"/>
        <v>3.9423558304890749E-2</v>
      </c>
    </row>
    <row r="92" spans="1:16" ht="20.100000000000001" customHeight="1" x14ac:dyDescent="0.25">
      <c r="A92" s="44" t="s">
        <v>215</v>
      </c>
      <c r="B92" s="24">
        <v>4213.42</v>
      </c>
      <c r="C92" s="160">
        <v>1984.58</v>
      </c>
      <c r="D92" s="309">
        <f t="shared" si="33"/>
        <v>8.3575295034723947E-3</v>
      </c>
      <c r="E92" s="259">
        <f t="shared" si="34"/>
        <v>4.0408297731891942E-3</v>
      </c>
      <c r="F92" s="64">
        <f t="shared" si="47"/>
        <v>-0.52898595440283669</v>
      </c>
      <c r="H92" s="24">
        <v>626.40800000000002</v>
      </c>
      <c r="I92" s="160">
        <v>267.09700000000004</v>
      </c>
      <c r="J92" s="258">
        <f t="shared" si="35"/>
        <v>5.6030384037669802E-3</v>
      </c>
      <c r="K92" s="259">
        <f t="shared" si="36"/>
        <v>2.3516218876350747E-3</v>
      </c>
      <c r="L92" s="64">
        <f t="shared" si="48"/>
        <v>-0.57360538179589016</v>
      </c>
      <c r="N92" s="47">
        <f t="shared" si="31"/>
        <v>1.4866972673030459</v>
      </c>
      <c r="O92" s="163">
        <f t="shared" si="32"/>
        <v>1.3458615928811135</v>
      </c>
      <c r="P92" s="64">
        <f t="shared" si="49"/>
        <v>-9.4730566551330483E-2</v>
      </c>
    </row>
    <row r="93" spans="1:16" ht="20.100000000000001" customHeight="1" x14ac:dyDescent="0.25">
      <c r="A93" s="44" t="s">
        <v>208</v>
      </c>
      <c r="B93" s="24">
        <v>672.24999999999989</v>
      </c>
      <c r="C93" s="160">
        <v>860.56000000000017</v>
      </c>
      <c r="D93" s="309">
        <f t="shared" si="33"/>
        <v>1.3334415293773981E-3</v>
      </c>
      <c r="E93" s="259">
        <f t="shared" si="34"/>
        <v>1.7521976789122604E-3</v>
      </c>
      <c r="F93" s="64">
        <f t="shared" si="47"/>
        <v>0.2801190033469696</v>
      </c>
      <c r="H93" s="24">
        <v>212.16</v>
      </c>
      <c r="I93" s="160">
        <v>246.81200000000004</v>
      </c>
      <c r="J93" s="258">
        <f t="shared" si="35"/>
        <v>1.8977098436533417E-3</v>
      </c>
      <c r="K93" s="259">
        <f t="shared" si="36"/>
        <v>2.1730251606382252E-3</v>
      </c>
      <c r="L93" s="64">
        <f t="shared" si="48"/>
        <v>0.16332956259426867</v>
      </c>
      <c r="N93" s="47">
        <f t="shared" si="31"/>
        <v>3.1559687616214211</v>
      </c>
      <c r="O93" s="163">
        <f t="shared" si="32"/>
        <v>2.8680394161941059</v>
      </c>
      <c r="P93" s="64">
        <f t="shared" si="49"/>
        <v>-9.1233268506557635E-2</v>
      </c>
    </row>
    <row r="94" spans="1:16" ht="20.100000000000001" customHeight="1" x14ac:dyDescent="0.25">
      <c r="A94" s="44" t="s">
        <v>209</v>
      </c>
      <c r="B94" s="24">
        <v>465.3</v>
      </c>
      <c r="C94" s="160">
        <v>275.82000000000005</v>
      </c>
      <c r="D94" s="309">
        <f t="shared" si="33"/>
        <v>9.2294584398557597E-4</v>
      </c>
      <c r="E94" s="259">
        <f t="shared" si="34"/>
        <v>5.6160077600350895E-4</v>
      </c>
      <c r="F94" s="64">
        <f t="shared" si="47"/>
        <v>-0.40722114764667949</v>
      </c>
      <c r="H94" s="24">
        <v>330.38499999999999</v>
      </c>
      <c r="I94" s="160">
        <v>220.41299999999998</v>
      </c>
      <c r="J94" s="258">
        <f t="shared" si="35"/>
        <v>2.9551982781646363E-3</v>
      </c>
      <c r="K94" s="259">
        <f t="shared" si="36"/>
        <v>1.9405984908827489E-3</v>
      </c>
      <c r="L94" s="64">
        <f t="shared" si="48"/>
        <v>-0.33286014800914088</v>
      </c>
      <c r="N94" s="47">
        <f t="shared" ref="N94" si="50">(H94/B94)*10</f>
        <v>7.1004728132387704</v>
      </c>
      <c r="O94" s="163">
        <f t="shared" ref="O94" si="51">(I94/C94)*10</f>
        <v>7.9911899064607326</v>
      </c>
      <c r="P94" s="64">
        <f t="shared" ref="P94" si="52">(O94-N94)/N94</f>
        <v>0.1254447579267155</v>
      </c>
    </row>
    <row r="95" spans="1:16" ht="20.100000000000001" customHeight="1" thickBot="1" x14ac:dyDescent="0.3">
      <c r="A95" s="13" t="s">
        <v>17</v>
      </c>
      <c r="B95" s="24">
        <f>B96-SUM(B68:B94)</f>
        <v>18214.619999999879</v>
      </c>
      <c r="C95" s="160">
        <f>C96-SUM(C68:C94)</f>
        <v>15926.469999999914</v>
      </c>
      <c r="D95" s="309">
        <f t="shared" si="33"/>
        <v>3.6129610635668261E-2</v>
      </c>
      <c r="E95" s="259">
        <f t="shared" si="34"/>
        <v>3.2428097712263633E-2</v>
      </c>
      <c r="F95" s="64">
        <f>(C95-B95)/B95</f>
        <v>-0.12562161604249664</v>
      </c>
      <c r="H95" s="24">
        <f>H96-SUM(H68:H94)</f>
        <v>3776.8410000000731</v>
      </c>
      <c r="I95" s="160">
        <f>I96-SUM(I68:I94)</f>
        <v>3486.7079999999842</v>
      </c>
      <c r="J95" s="258">
        <f t="shared" si="35"/>
        <v>3.3782750488375139E-2</v>
      </c>
      <c r="K95" s="259">
        <f t="shared" si="36"/>
        <v>3.0698281330723585E-2</v>
      </c>
      <c r="L95" s="64">
        <f>(I95-H95)/H95</f>
        <v>-7.6818960607577425E-2</v>
      </c>
      <c r="N95" s="47">
        <f t="shared" si="31"/>
        <v>2.0735217094839737</v>
      </c>
      <c r="O95" s="163">
        <f t="shared" si="32"/>
        <v>2.1892534880610723</v>
      </c>
      <c r="P95" s="64">
        <f>(O95-N95)/N95</f>
        <v>5.5814114724605485E-2</v>
      </c>
    </row>
    <row r="96" spans="1:16" ht="26.25" customHeight="1" thickBot="1" x14ac:dyDescent="0.3">
      <c r="A96" s="17" t="s">
        <v>18</v>
      </c>
      <c r="B96" s="22">
        <v>504146.58999999985</v>
      </c>
      <c r="C96" s="165">
        <v>491131.79999999981</v>
      </c>
      <c r="D96" s="305">
        <f>SUM(D68:D95)</f>
        <v>0.99999999999999978</v>
      </c>
      <c r="E96" s="306">
        <f>SUM(E68:E95)</f>
        <v>1.0000000000000004</v>
      </c>
      <c r="F96" s="69">
        <f>(C96-B96)/B96</f>
        <v>-2.5815487515248373E-2</v>
      </c>
      <c r="G96" s="2"/>
      <c r="H96" s="22">
        <v>111797.91300000006</v>
      </c>
      <c r="I96" s="165">
        <v>113579.90900000001</v>
      </c>
      <c r="J96" s="317">
        <f t="shared" si="35"/>
        <v>1</v>
      </c>
      <c r="K96" s="306">
        <f t="shared" si="36"/>
        <v>1</v>
      </c>
      <c r="L96" s="69">
        <f>(I96-H96)/H96</f>
        <v>1.5939438869489043E-2</v>
      </c>
      <c r="M96" s="2"/>
      <c r="N96" s="43">
        <f t="shared" si="31"/>
        <v>2.2175675729553204</v>
      </c>
      <c r="O96" s="170">
        <f t="shared" si="32"/>
        <v>2.3126156563268769</v>
      </c>
      <c r="P96" s="69">
        <f>(O96-N96)/N96</f>
        <v>4.2861414700832476E-2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140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5"/>
      <c r="M4" s="450" t="s">
        <v>104</v>
      </c>
      <c r="N4" s="450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151</v>
      </c>
      <c r="F5" s="458"/>
      <c r="G5" s="459" t="str">
        <f>E5</f>
        <v>jan-abril</v>
      </c>
      <c r="H5" s="459"/>
      <c r="I5" s="149" t="s">
        <v>138</v>
      </c>
      <c r="K5" s="460" t="str">
        <f>E5</f>
        <v>jan-abril</v>
      </c>
      <c r="L5" s="458"/>
      <c r="M5" s="446" t="str">
        <f>E5</f>
        <v>jan-abril</v>
      </c>
      <c r="N5" s="447"/>
      <c r="O5" s="149" t="str">
        <f>I5</f>
        <v>2022/2021</v>
      </c>
      <c r="P5"/>
      <c r="Q5" s="460" t="str">
        <f>E5</f>
        <v>jan-abril</v>
      </c>
      <c r="R5" s="458"/>
      <c r="S5" s="149" t="str">
        <f>O5</f>
        <v>2022/2021</v>
      </c>
    </row>
    <row r="6" spans="1:19" ht="15.75" thickBot="1" x14ac:dyDescent="0.3">
      <c r="A6" s="438"/>
      <c r="B6" s="464"/>
      <c r="C6" s="464"/>
      <c r="D6" s="464"/>
      <c r="E6" s="117">
        <v>2020</v>
      </c>
      <c r="F6" s="164">
        <v>2021</v>
      </c>
      <c r="G6" s="333">
        <f>E6</f>
        <v>2020</v>
      </c>
      <c r="H6" s="157">
        <f>F6</f>
        <v>2021</v>
      </c>
      <c r="I6" s="149" t="s">
        <v>1</v>
      </c>
      <c r="K6" s="332">
        <f>E6</f>
        <v>2020</v>
      </c>
      <c r="L6" s="158">
        <f>F6</f>
        <v>2021</v>
      </c>
      <c r="M6" s="156">
        <f>G6</f>
        <v>2020</v>
      </c>
      <c r="N6" s="157">
        <f>H6</f>
        <v>2021</v>
      </c>
      <c r="O6" s="322">
        <v>1000</v>
      </c>
      <c r="P6"/>
      <c r="Q6" s="332">
        <f>E6</f>
        <v>2020</v>
      </c>
      <c r="R6" s="158">
        <f>F6</f>
        <v>2021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182390.45000000004</v>
      </c>
      <c r="F7" s="165">
        <v>194996.92999999988</v>
      </c>
      <c r="G7" s="305">
        <f>E7/E15</f>
        <v>0.39227312672246806</v>
      </c>
      <c r="H7" s="306">
        <f>F7/F15</f>
        <v>0.4236602689989582</v>
      </c>
      <c r="I7" s="190">
        <f t="shared" ref="I7:I18" si="0">(F7-E7)/E7</f>
        <v>6.911809253170785E-2</v>
      </c>
      <c r="J7" s="11"/>
      <c r="K7" s="22">
        <v>45424.94599999996</v>
      </c>
      <c r="L7" s="165">
        <v>49372.077000000019</v>
      </c>
      <c r="M7" s="305">
        <f>K7/K15</f>
        <v>0.34956800384750752</v>
      </c>
      <c r="N7" s="306">
        <f>L7/L15</f>
        <v>0.36924527182884814</v>
      </c>
      <c r="O7" s="190">
        <f t="shared" ref="O7:O18" si="1">(L7-K7)/K7</f>
        <v>8.6893465982327486E-2</v>
      </c>
      <c r="P7" s="51"/>
      <c r="Q7" s="219">
        <f t="shared" ref="Q7:R18" si="2">(K7/E7)*10</f>
        <v>2.4905331392076695</v>
      </c>
      <c r="R7" s="220">
        <f t="shared" si="2"/>
        <v>2.5319412464596263</v>
      </c>
      <c r="S7" s="67">
        <f>(R7-Q7)/Q7</f>
        <v>1.6626202077009988E-2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160879.36000000004</v>
      </c>
      <c r="F8" s="209">
        <v>157091.86999999985</v>
      </c>
      <c r="G8" s="307">
        <f>E8/E7</f>
        <v>0.88206021751687114</v>
      </c>
      <c r="H8" s="308">
        <f>F8/F7</f>
        <v>0.8056120165584143</v>
      </c>
      <c r="I8" s="245">
        <f t="shared" si="0"/>
        <v>-2.3542423341317328E-2</v>
      </c>
      <c r="J8" s="4"/>
      <c r="K8" s="208">
        <v>41864.18099999996</v>
      </c>
      <c r="L8" s="209">
        <v>42726.184000000023</v>
      </c>
      <c r="M8" s="312">
        <f>K8/K7</f>
        <v>0.92161212475629573</v>
      </c>
      <c r="N8" s="308">
        <f>L8/L7</f>
        <v>0.86539166662970257</v>
      </c>
      <c r="O8" s="246">
        <f t="shared" si="1"/>
        <v>2.0590466107531478E-2</v>
      </c>
      <c r="P8" s="56"/>
      <c r="Q8" s="221">
        <f t="shared" si="2"/>
        <v>2.6022095687103648</v>
      </c>
      <c r="R8" s="222">
        <f t="shared" si="2"/>
        <v>2.7198214649809733</v>
      </c>
      <c r="S8" s="210">
        <f t="shared" ref="S8:S18" si="3">(R8-Q8)/Q8</f>
        <v>4.5196934822161958E-2</v>
      </c>
    </row>
    <row r="9" spans="1:19" ht="24" customHeight="1" x14ac:dyDescent="0.25">
      <c r="A9" s="13"/>
      <c r="B9" s="1" t="s">
        <v>37</v>
      </c>
      <c r="D9" s="1"/>
      <c r="E9" s="24">
        <v>20331.019999999993</v>
      </c>
      <c r="F9" s="160">
        <v>35503.42</v>
      </c>
      <c r="G9" s="309">
        <f>E9/E7</f>
        <v>0.11146976171175622</v>
      </c>
      <c r="H9" s="259">
        <f>F9/F7</f>
        <v>0.18207168697476428</v>
      </c>
      <c r="I9" s="210">
        <f t="shared" si="0"/>
        <v>0.74626850989276539</v>
      </c>
      <c r="J9" s="1"/>
      <c r="K9" s="24">
        <v>3293.4919999999997</v>
      </c>
      <c r="L9" s="160">
        <v>6097.0110000000004</v>
      </c>
      <c r="M9" s="309">
        <f>K9/K7</f>
        <v>7.2504037759340487E-2</v>
      </c>
      <c r="N9" s="259">
        <f>L9/L7</f>
        <v>0.12349107776041097</v>
      </c>
      <c r="O9" s="210">
        <f t="shared" si="1"/>
        <v>0.85122994074374581</v>
      </c>
      <c r="P9" s="7"/>
      <c r="Q9" s="221">
        <f t="shared" si="2"/>
        <v>1.6199344646751617</v>
      </c>
      <c r="R9" s="222">
        <f t="shared" si="2"/>
        <v>1.7173024457925465</v>
      </c>
      <c r="S9" s="210">
        <f t="shared" si="3"/>
        <v>6.0106123575134653E-2</v>
      </c>
    </row>
    <row r="10" spans="1:19" ht="24" customHeight="1" thickBot="1" x14ac:dyDescent="0.3">
      <c r="A10" s="13"/>
      <c r="B10" s="1" t="s">
        <v>36</v>
      </c>
      <c r="D10" s="1"/>
      <c r="E10" s="24">
        <v>1180.07</v>
      </c>
      <c r="F10" s="160">
        <v>2401.64</v>
      </c>
      <c r="G10" s="309">
        <f>E10/E7</f>
        <v>6.470020771372622E-3</v>
      </c>
      <c r="H10" s="259">
        <f>F10/F7</f>
        <v>1.2316296466821305E-2</v>
      </c>
      <c r="I10" s="218">
        <f t="shared" si="0"/>
        <v>1.035167405323413</v>
      </c>
      <c r="J10" s="1"/>
      <c r="K10" s="24">
        <v>267.27299999999997</v>
      </c>
      <c r="L10" s="160">
        <v>548.88200000000006</v>
      </c>
      <c r="M10" s="309">
        <f>K10/K7</f>
        <v>5.8838374843637724E-3</v>
      </c>
      <c r="N10" s="259">
        <f>L10/L7</f>
        <v>1.1117255609886533E-2</v>
      </c>
      <c r="O10" s="248">
        <f t="shared" si="1"/>
        <v>1.0536380405054013</v>
      </c>
      <c r="P10" s="7"/>
      <c r="Q10" s="221">
        <f t="shared" si="2"/>
        <v>2.2648910657842332</v>
      </c>
      <c r="R10" s="222">
        <f t="shared" si="2"/>
        <v>2.2854466114821541</v>
      </c>
      <c r="S10" s="210">
        <f t="shared" si="3"/>
        <v>9.0757326073885418E-3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282567.35000000015</v>
      </c>
      <c r="F11" s="165">
        <v>265270.27999999985</v>
      </c>
      <c r="G11" s="305">
        <f>E11/E15</f>
        <v>0.60772687327753194</v>
      </c>
      <c r="H11" s="306">
        <f>F11/F15</f>
        <v>0.57633973100104174</v>
      </c>
      <c r="I11" s="190">
        <f t="shared" si="0"/>
        <v>-6.121397252725868E-2</v>
      </c>
      <c r="J11" s="11"/>
      <c r="K11" s="22">
        <v>84521.002999999881</v>
      </c>
      <c r="L11" s="165">
        <v>84338.71299999996</v>
      </c>
      <c r="M11" s="305">
        <f>K11/K15</f>
        <v>0.65043199615249248</v>
      </c>
      <c r="N11" s="306">
        <f>L11/L15</f>
        <v>0.63075472817115186</v>
      </c>
      <c r="O11" s="190">
        <f t="shared" si="1"/>
        <v>-2.1567420348752972E-3</v>
      </c>
      <c r="P11" s="7"/>
      <c r="Q11" s="223">
        <f t="shared" si="2"/>
        <v>2.9911807928269081</v>
      </c>
      <c r="R11" s="224">
        <f t="shared" si="2"/>
        <v>3.1793502460961705</v>
      </c>
      <c r="S11" s="69">
        <f t="shared" si="3"/>
        <v>6.2908084232323178E-2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262072.54000000015</v>
      </c>
      <c r="F12" s="161">
        <v>244687.78999999986</v>
      </c>
      <c r="G12" s="309">
        <f>E12/E11</f>
        <v>0.92746929183431848</v>
      </c>
      <c r="H12" s="259">
        <f>F12/F11</f>
        <v>0.92240936300892806</v>
      </c>
      <c r="I12" s="245">
        <f t="shared" si="0"/>
        <v>-6.6335641269399226E-2</v>
      </c>
      <c r="J12" s="4"/>
      <c r="K12" s="36">
        <v>81029.42199999989</v>
      </c>
      <c r="L12" s="161">
        <v>80920.570999999953</v>
      </c>
      <c r="M12" s="309">
        <f>K12/K11</f>
        <v>0.95868978270406946</v>
      </c>
      <c r="N12" s="259">
        <f>L12/L11</f>
        <v>0.95947125728608151</v>
      </c>
      <c r="O12" s="245">
        <f t="shared" si="1"/>
        <v>-1.3433515544506421E-3</v>
      </c>
      <c r="P12" s="56"/>
      <c r="Q12" s="221">
        <f t="shared" si="2"/>
        <v>3.091869983783873</v>
      </c>
      <c r="R12" s="222">
        <f t="shared" si="2"/>
        <v>3.3070947675811695</v>
      </c>
      <c r="S12" s="210">
        <f t="shared" si="3"/>
        <v>6.9609907572472193E-2</v>
      </c>
    </row>
    <row r="13" spans="1:19" ht="24" customHeight="1" x14ac:dyDescent="0.25">
      <c r="A13" s="13"/>
      <c r="B13" s="4" t="s">
        <v>37</v>
      </c>
      <c r="D13" s="4"/>
      <c r="E13" s="189">
        <v>19685.159999999993</v>
      </c>
      <c r="F13" s="187">
        <v>19707.339999999993</v>
      </c>
      <c r="G13" s="309">
        <f>E13/E11</f>
        <v>6.966537358261661E-2</v>
      </c>
      <c r="H13" s="259">
        <f>F13/F11</f>
        <v>7.4291548981665054E-2</v>
      </c>
      <c r="I13" s="210">
        <f t="shared" si="0"/>
        <v>1.126737095355095E-3</v>
      </c>
      <c r="J13" s="211"/>
      <c r="K13" s="189">
        <v>3359.7599999999989</v>
      </c>
      <c r="L13" s="187">
        <v>3322.0849999999996</v>
      </c>
      <c r="M13" s="309">
        <f>K13/K11</f>
        <v>3.9750593115891013E-2</v>
      </c>
      <c r="N13" s="259">
        <f>L13/L11</f>
        <v>3.9389799557410857E-2</v>
      </c>
      <c r="O13" s="210">
        <f t="shared" si="1"/>
        <v>-1.121359859037529E-2</v>
      </c>
      <c r="P13" s="212"/>
      <c r="Q13" s="221">
        <f t="shared" si="2"/>
        <v>1.7067476210505783</v>
      </c>
      <c r="R13" s="222">
        <f t="shared" si="2"/>
        <v>1.6857094869221321</v>
      </c>
      <c r="S13" s="210">
        <f t="shared" si="3"/>
        <v>-1.232644702061828E-2</v>
      </c>
    </row>
    <row r="14" spans="1:19" ht="24" customHeight="1" thickBot="1" x14ac:dyDescent="0.3">
      <c r="A14" s="13"/>
      <c r="B14" s="1" t="s">
        <v>36</v>
      </c>
      <c r="D14" s="1"/>
      <c r="E14" s="189">
        <v>809.64999999999986</v>
      </c>
      <c r="F14" s="187">
        <v>875.15000000000009</v>
      </c>
      <c r="G14" s="309">
        <f>E14/E11</f>
        <v>2.8653345830648852E-3</v>
      </c>
      <c r="H14" s="259">
        <f>F14/F11</f>
        <v>3.2990880094068606E-3</v>
      </c>
      <c r="I14" s="218">
        <f t="shared" si="0"/>
        <v>8.0899153955413125E-2</v>
      </c>
      <c r="J14" s="211"/>
      <c r="K14" s="189">
        <v>131.821</v>
      </c>
      <c r="L14" s="187">
        <v>96.056999999999988</v>
      </c>
      <c r="M14" s="309">
        <f>K14/K11</f>
        <v>1.5596241800396073E-3</v>
      </c>
      <c r="N14" s="259">
        <f>L14/L11</f>
        <v>1.1389431565074989E-3</v>
      </c>
      <c r="O14" s="248">
        <f t="shared" si="1"/>
        <v>-0.27130730308524448</v>
      </c>
      <c r="P14" s="212"/>
      <c r="Q14" s="221">
        <f t="shared" si="2"/>
        <v>1.6281232631383935</v>
      </c>
      <c r="R14" s="222">
        <f t="shared" si="2"/>
        <v>1.0976061246643429</v>
      </c>
      <c r="S14" s="210">
        <f t="shared" si="3"/>
        <v>-0.32584580693934573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464957.80000000022</v>
      </c>
      <c r="F15" s="165">
        <v>460267.20999999973</v>
      </c>
      <c r="G15" s="305">
        <f>G7+G11</f>
        <v>1</v>
      </c>
      <c r="H15" s="306">
        <f>H7+H11</f>
        <v>1</v>
      </c>
      <c r="I15" s="190">
        <f t="shared" si="0"/>
        <v>-1.0088205854381815E-2</v>
      </c>
      <c r="J15" s="11"/>
      <c r="K15" s="22">
        <v>129945.94899999983</v>
      </c>
      <c r="L15" s="165">
        <v>133710.78999999998</v>
      </c>
      <c r="M15" s="305">
        <f>M7+M11</f>
        <v>1</v>
      </c>
      <c r="N15" s="306">
        <f>N7+N11</f>
        <v>1</v>
      </c>
      <c r="O15" s="190">
        <f t="shared" si="1"/>
        <v>2.8972361423903647E-2</v>
      </c>
      <c r="P15" s="7"/>
      <c r="Q15" s="223">
        <f t="shared" si="2"/>
        <v>2.7947901723554218</v>
      </c>
      <c r="R15" s="224">
        <f t="shared" si="2"/>
        <v>2.9050687751578059</v>
      </c>
      <c r="S15" s="69">
        <f t="shared" si="3"/>
        <v>3.9458634101837559E-2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422951.9000000002</v>
      </c>
      <c r="F16" s="209">
        <f t="shared" ref="F16:F17" si="4">F8+F12</f>
        <v>401779.65999999968</v>
      </c>
      <c r="G16" s="307">
        <f>E16/E15</f>
        <v>0.90965653227024046</v>
      </c>
      <c r="H16" s="308">
        <f>F16/F15</f>
        <v>0.87292696779333878</v>
      </c>
      <c r="I16" s="246">
        <f t="shared" si="0"/>
        <v>-5.0058269037213228E-2</v>
      </c>
      <c r="J16" s="4"/>
      <c r="K16" s="208">
        <f t="shared" ref="K16:L18" si="5">K8+K12</f>
        <v>122893.60299999986</v>
      </c>
      <c r="L16" s="209">
        <f t="shared" si="5"/>
        <v>123646.75499999998</v>
      </c>
      <c r="M16" s="312">
        <f>K16/K15</f>
        <v>0.94572861982792567</v>
      </c>
      <c r="N16" s="308">
        <f>L16/L15</f>
        <v>0.92473281326062018</v>
      </c>
      <c r="O16" s="246">
        <f t="shared" si="1"/>
        <v>6.1284882338433775E-3</v>
      </c>
      <c r="P16" s="56"/>
      <c r="Q16" s="221">
        <f t="shared" si="2"/>
        <v>2.9056165251887931</v>
      </c>
      <c r="R16" s="222">
        <f t="shared" si="2"/>
        <v>3.0774767194536445</v>
      </c>
      <c r="S16" s="210">
        <f t="shared" si="3"/>
        <v>5.9147582888173719E-2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40016.179999999986</v>
      </c>
      <c r="F17" s="187">
        <f t="shared" si="4"/>
        <v>55210.759999999995</v>
      </c>
      <c r="G17" s="310">
        <f>E17/E15</f>
        <v>8.6064111624753831E-2</v>
      </c>
      <c r="H17" s="259">
        <f>F17/F15</f>
        <v>0.11995371123656631</v>
      </c>
      <c r="I17" s="210">
        <f t="shared" si="0"/>
        <v>0.37971090693814386</v>
      </c>
      <c r="J17" s="211"/>
      <c r="K17" s="189">
        <f t="shared" si="5"/>
        <v>6653.2519999999986</v>
      </c>
      <c r="L17" s="187">
        <f t="shared" si="5"/>
        <v>9419.0959999999995</v>
      </c>
      <c r="M17" s="309">
        <f>K17/K15</f>
        <v>5.1200149379031487E-2</v>
      </c>
      <c r="N17" s="259">
        <f>L17/L15</f>
        <v>7.0443798888631212E-2</v>
      </c>
      <c r="O17" s="210">
        <f t="shared" si="1"/>
        <v>0.41571309789558575</v>
      </c>
      <c r="P17" s="212"/>
      <c r="Q17" s="221">
        <f t="shared" si="2"/>
        <v>1.6626404619331483</v>
      </c>
      <c r="R17" s="222">
        <f t="shared" si="2"/>
        <v>1.7060254196826852</v>
      </c>
      <c r="S17" s="210">
        <f t="shared" si="3"/>
        <v>2.6094010546990589E-2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1989.7199999999998</v>
      </c>
      <c r="F18" s="217">
        <f>F10+F14</f>
        <v>3276.79</v>
      </c>
      <c r="G18" s="311">
        <f>E18/E15</f>
        <v>4.2793561050056559E-3</v>
      </c>
      <c r="H18" s="265">
        <f>F18/F15</f>
        <v>7.1193209700947451E-3</v>
      </c>
      <c r="I18" s="247">
        <f t="shared" si="0"/>
        <v>0.64685985967874893</v>
      </c>
      <c r="J18" s="211"/>
      <c r="K18" s="216">
        <f t="shared" si="5"/>
        <v>399.09399999999994</v>
      </c>
      <c r="L18" s="217">
        <f t="shared" si="5"/>
        <v>644.93900000000008</v>
      </c>
      <c r="M18" s="311">
        <f>K18/K15</f>
        <v>3.07123079304304E-3</v>
      </c>
      <c r="N18" s="265">
        <f>L18/L15</f>
        <v>4.823387850748621E-3</v>
      </c>
      <c r="O18" s="247">
        <f t="shared" si="1"/>
        <v>0.61600775757089854</v>
      </c>
      <c r="P18" s="212"/>
      <c r="Q18" s="225">
        <f t="shared" si="2"/>
        <v>2.0057797076975654</v>
      </c>
      <c r="R18" s="226">
        <f t="shared" si="2"/>
        <v>1.9682036383167676</v>
      </c>
      <c r="S18" s="218">
        <f t="shared" si="3"/>
        <v>-1.8733896467589353E-2</v>
      </c>
    </row>
    <row r="19" spans="1:19" ht="6.75" customHeight="1" x14ac:dyDescent="0.25">
      <c r="Q19" s="227"/>
      <c r="R19" s="227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workbookViewId="0">
      <selection activeCell="I50" sqref="I50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141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151</v>
      </c>
      <c r="C5" s="459"/>
      <c r="D5" s="457" t="str">
        <f>B5</f>
        <v>jan-abril</v>
      </c>
      <c r="E5" s="459"/>
      <c r="F5" s="149" t="s">
        <v>138</v>
      </c>
      <c r="H5" s="460" t="str">
        <f>B5</f>
        <v>jan-abril</v>
      </c>
      <c r="I5" s="459"/>
      <c r="J5" s="457" t="str">
        <f>B5</f>
        <v>jan-abril</v>
      </c>
      <c r="K5" s="458"/>
      <c r="L5" s="149" t="str">
        <f>F5</f>
        <v>2022/2021</v>
      </c>
      <c r="N5" s="460" t="str">
        <f>B5</f>
        <v>jan-abril</v>
      </c>
      <c r="O5" s="458"/>
      <c r="P5" s="149" t="str">
        <f>F5</f>
        <v>2022/2021</v>
      </c>
    </row>
    <row r="6" spans="1:16" ht="19.5" customHeight="1" thickBot="1" x14ac:dyDescent="0.3">
      <c r="A6" s="469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69689.59</v>
      </c>
      <c r="C7" s="167">
        <v>60689.219999999987</v>
      </c>
      <c r="D7" s="309">
        <f>B7/$B$33</f>
        <v>0.14988368836913799</v>
      </c>
      <c r="E7" s="308">
        <f>C7/$C$33</f>
        <v>0.13185649266650992</v>
      </c>
      <c r="F7" s="64">
        <f>(C7-B7)/B7</f>
        <v>-0.12914941815556685</v>
      </c>
      <c r="H7" s="45">
        <v>19244.42300000001</v>
      </c>
      <c r="I7" s="167">
        <v>17677.640000000003</v>
      </c>
      <c r="J7" s="309">
        <f>H7/$H$33</f>
        <v>0.14809559780890144</v>
      </c>
      <c r="K7" s="308">
        <f>I7/$I$33</f>
        <v>0.13220802898554415</v>
      </c>
      <c r="L7" s="64">
        <f>(I7-H7)/H7</f>
        <v>-8.141491173832574E-2</v>
      </c>
      <c r="N7" s="39">
        <f t="shared" ref="N7:O33" si="0">(H7/B7)*10</f>
        <v>2.7614487328738786</v>
      </c>
      <c r="O7" s="172">
        <f t="shared" si="0"/>
        <v>2.9128138407447004</v>
      </c>
      <c r="P7" s="73">
        <f>(O7-N7)/N7</f>
        <v>5.4813658522385095E-2</v>
      </c>
    </row>
    <row r="8" spans="1:16" ht="20.100000000000001" customHeight="1" x14ac:dyDescent="0.25">
      <c r="A8" s="13" t="s">
        <v>165</v>
      </c>
      <c r="B8" s="24">
        <v>55563.25</v>
      </c>
      <c r="C8" s="160">
        <v>45961.739999999991</v>
      </c>
      <c r="D8" s="309">
        <f t="shared" ref="D8:D32" si="1">B8/$B$33</f>
        <v>0.11950170531605231</v>
      </c>
      <c r="E8" s="259">
        <f t="shared" ref="E8:E32" si="2">C8/$C$33</f>
        <v>9.985881896735592E-2</v>
      </c>
      <c r="F8" s="64">
        <f t="shared" ref="F8:F33" si="3">(C8-B8)/B8</f>
        <v>-0.17280324675032524</v>
      </c>
      <c r="H8" s="24">
        <v>16717.254999999997</v>
      </c>
      <c r="I8" s="160">
        <v>15031.546000000004</v>
      </c>
      <c r="J8" s="309">
        <f t="shared" ref="J8:J32" si="4">H8/$H$33</f>
        <v>0.12864775799975114</v>
      </c>
      <c r="K8" s="259">
        <f t="shared" ref="K8:K32" si="5">I8/$I$33</f>
        <v>0.11241834709076214</v>
      </c>
      <c r="L8" s="64">
        <f t="shared" ref="L8:L33" si="6">(I8-H8)/H8</f>
        <v>-0.10083647105939304</v>
      </c>
      <c r="N8" s="39">
        <f t="shared" si="0"/>
        <v>3.0086891965462783</v>
      </c>
      <c r="O8" s="173">
        <f t="shared" si="0"/>
        <v>3.2704475505061397</v>
      </c>
      <c r="P8" s="64">
        <f t="shared" ref="P8:P71" si="7">(O8-N8)/N8</f>
        <v>8.7000795648928403E-2</v>
      </c>
    </row>
    <row r="9" spans="1:16" ht="20.100000000000001" customHeight="1" x14ac:dyDescent="0.25">
      <c r="A9" s="13" t="s">
        <v>166</v>
      </c>
      <c r="B9" s="24">
        <v>35300.36</v>
      </c>
      <c r="C9" s="160">
        <v>36797.53</v>
      </c>
      <c r="D9" s="309">
        <f t="shared" si="1"/>
        <v>7.5921642781344875E-2</v>
      </c>
      <c r="E9" s="259">
        <f t="shared" si="2"/>
        <v>7.9948189226862365E-2</v>
      </c>
      <c r="F9" s="64">
        <f t="shared" si="3"/>
        <v>4.241231534182649E-2</v>
      </c>
      <c r="H9" s="24">
        <v>11880.674999999999</v>
      </c>
      <c r="I9" s="160">
        <v>13189.035</v>
      </c>
      <c r="J9" s="309">
        <f t="shared" si="4"/>
        <v>9.1427821270519211E-2</v>
      </c>
      <c r="K9" s="259">
        <f t="shared" si="5"/>
        <v>9.8638524235777847E-2</v>
      </c>
      <c r="L9" s="64">
        <f t="shared" si="6"/>
        <v>0.11012505602585718</v>
      </c>
      <c r="N9" s="39">
        <f t="shared" si="0"/>
        <v>3.3655959882562101</v>
      </c>
      <c r="O9" s="173">
        <f t="shared" si="0"/>
        <v>3.5842174732923651</v>
      </c>
      <c r="P9" s="64">
        <f t="shared" si="7"/>
        <v>6.4957732835136756E-2</v>
      </c>
    </row>
    <row r="10" spans="1:16" ht="20.100000000000001" customHeight="1" x14ac:dyDescent="0.25">
      <c r="A10" s="13" t="s">
        <v>164</v>
      </c>
      <c r="B10" s="24">
        <v>34302.789999999986</v>
      </c>
      <c r="C10" s="160">
        <v>37965.26999999999</v>
      </c>
      <c r="D10" s="309">
        <f t="shared" si="1"/>
        <v>7.3776136242901996E-2</v>
      </c>
      <c r="E10" s="259">
        <f t="shared" si="2"/>
        <v>8.2485280669896049E-2</v>
      </c>
      <c r="F10" s="64">
        <f t="shared" si="3"/>
        <v>0.10676915784401224</v>
      </c>
      <c r="H10" s="24">
        <v>9258.8000000000011</v>
      </c>
      <c r="I10" s="160">
        <v>10660.361000000001</v>
      </c>
      <c r="J10" s="309">
        <f t="shared" si="4"/>
        <v>7.1251163050877447E-2</v>
      </c>
      <c r="K10" s="259">
        <f t="shared" si="5"/>
        <v>7.9727006324620486E-2</v>
      </c>
      <c r="L10" s="64">
        <f t="shared" si="6"/>
        <v>0.15137609625437418</v>
      </c>
      <c r="N10" s="39">
        <f t="shared" si="0"/>
        <v>2.6991390496224952</v>
      </c>
      <c r="O10" s="173">
        <f t="shared" si="0"/>
        <v>2.8079244530593366</v>
      </c>
      <c r="P10" s="64">
        <f t="shared" si="7"/>
        <v>4.0303741836514966E-2</v>
      </c>
    </row>
    <row r="11" spans="1:16" ht="20.100000000000001" customHeight="1" x14ac:dyDescent="0.25">
      <c r="A11" s="13" t="s">
        <v>167</v>
      </c>
      <c r="B11" s="24">
        <v>43791.700000000019</v>
      </c>
      <c r="C11" s="160">
        <v>36504.100000000013</v>
      </c>
      <c r="D11" s="309">
        <f t="shared" si="1"/>
        <v>9.4184246398275301E-2</v>
      </c>
      <c r="E11" s="259">
        <f t="shared" si="2"/>
        <v>7.9310668252904684E-2</v>
      </c>
      <c r="F11" s="64">
        <f t="shared" si="3"/>
        <v>-0.16641509692475978</v>
      </c>
      <c r="H11" s="24">
        <v>10674.594999999999</v>
      </c>
      <c r="I11" s="160">
        <v>8979.7639999999992</v>
      </c>
      <c r="J11" s="309">
        <f t="shared" si="4"/>
        <v>8.2146423818106135E-2</v>
      </c>
      <c r="K11" s="259">
        <f t="shared" si="5"/>
        <v>6.7158110426241591E-2</v>
      </c>
      <c r="L11" s="64">
        <f t="shared" si="6"/>
        <v>-0.15877239370674018</v>
      </c>
      <c r="N11" s="39">
        <f t="shared" si="0"/>
        <v>2.4375840627333476</v>
      </c>
      <c r="O11" s="173">
        <f t="shared" si="0"/>
        <v>2.4599329938280894</v>
      </c>
      <c r="P11" s="64">
        <f t="shared" si="7"/>
        <v>9.1684760482398115E-3</v>
      </c>
    </row>
    <row r="12" spans="1:16" ht="20.100000000000001" customHeight="1" x14ac:dyDescent="0.25">
      <c r="A12" s="13" t="s">
        <v>172</v>
      </c>
      <c r="B12" s="24">
        <v>31724.050000000003</v>
      </c>
      <c r="C12" s="160">
        <v>33532.04</v>
      </c>
      <c r="D12" s="309">
        <f t="shared" si="1"/>
        <v>6.8229955492735028E-2</v>
      </c>
      <c r="E12" s="259">
        <f t="shared" si="2"/>
        <v>7.2853419212722106E-2</v>
      </c>
      <c r="F12" s="64">
        <f t="shared" si="3"/>
        <v>5.6991147095027207E-2</v>
      </c>
      <c r="H12" s="24">
        <v>7629.04</v>
      </c>
      <c r="I12" s="160">
        <v>8167.4410000000007</v>
      </c>
      <c r="J12" s="309">
        <f t="shared" si="4"/>
        <v>5.8709333062779846E-2</v>
      </c>
      <c r="K12" s="259">
        <f t="shared" si="5"/>
        <v>6.1082886429733918E-2</v>
      </c>
      <c r="L12" s="64">
        <f t="shared" si="6"/>
        <v>7.0572575317471228E-2</v>
      </c>
      <c r="N12" s="39">
        <f t="shared" si="0"/>
        <v>2.4048127524701286</v>
      </c>
      <c r="O12" s="173">
        <f t="shared" si="0"/>
        <v>2.4357125304634017</v>
      </c>
      <c r="P12" s="64">
        <f t="shared" si="7"/>
        <v>1.2849140941029241E-2</v>
      </c>
    </row>
    <row r="13" spans="1:16" ht="20.100000000000001" customHeight="1" x14ac:dyDescent="0.25">
      <c r="A13" s="13" t="s">
        <v>170</v>
      </c>
      <c r="B13" s="24">
        <v>21235.51</v>
      </c>
      <c r="C13" s="160">
        <v>19374.41</v>
      </c>
      <c r="D13" s="309">
        <f t="shared" si="1"/>
        <v>4.5671908289311405E-2</v>
      </c>
      <c r="E13" s="259">
        <f t="shared" si="2"/>
        <v>4.2093830668493634E-2</v>
      </c>
      <c r="F13" s="64">
        <f t="shared" si="3"/>
        <v>-8.7640937279114026E-2</v>
      </c>
      <c r="H13" s="24">
        <v>7791.3799999999983</v>
      </c>
      <c r="I13" s="160">
        <v>8147.094000000001</v>
      </c>
      <c r="J13" s="309">
        <f t="shared" si="4"/>
        <v>5.9958621718942562E-2</v>
      </c>
      <c r="K13" s="259">
        <f t="shared" si="5"/>
        <v>6.0930714716441375E-2</v>
      </c>
      <c r="L13" s="64">
        <f t="shared" si="6"/>
        <v>4.5654813396343488E-2</v>
      </c>
      <c r="N13" s="39">
        <f t="shared" si="0"/>
        <v>3.6690336139796025</v>
      </c>
      <c r="O13" s="173">
        <f t="shared" si="0"/>
        <v>4.2050797933975801</v>
      </c>
      <c r="P13" s="64">
        <f t="shared" si="7"/>
        <v>0.1461001004121511</v>
      </c>
    </row>
    <row r="14" spans="1:16" ht="20.100000000000001" customHeight="1" x14ac:dyDescent="0.25">
      <c r="A14" s="13" t="s">
        <v>173</v>
      </c>
      <c r="B14" s="24">
        <v>23521.81</v>
      </c>
      <c r="C14" s="160">
        <v>27359.960000000003</v>
      </c>
      <c r="D14" s="309">
        <f t="shared" si="1"/>
        <v>5.058912873383347E-2</v>
      </c>
      <c r="E14" s="259">
        <f t="shared" si="2"/>
        <v>5.9443643617367405E-2</v>
      </c>
      <c r="F14" s="64">
        <f t="shared" si="3"/>
        <v>0.16317409246992479</v>
      </c>
      <c r="H14" s="24">
        <v>5758.4449999999988</v>
      </c>
      <c r="I14" s="160">
        <v>6589.2580000000007</v>
      </c>
      <c r="J14" s="309">
        <f t="shared" si="4"/>
        <v>4.4314155572483464E-2</v>
      </c>
      <c r="K14" s="259">
        <f t="shared" si="5"/>
        <v>4.9279927222028994E-2</v>
      </c>
      <c r="L14" s="64">
        <f t="shared" si="6"/>
        <v>0.14427731792176571</v>
      </c>
      <c r="N14" s="39">
        <f t="shared" si="0"/>
        <v>2.448130054617395</v>
      </c>
      <c r="O14" s="173">
        <f t="shared" si="0"/>
        <v>2.4083580531550486</v>
      </c>
      <c r="P14" s="64">
        <f t="shared" si="7"/>
        <v>-1.6245869531045863E-2</v>
      </c>
    </row>
    <row r="15" spans="1:16" ht="20.100000000000001" customHeight="1" x14ac:dyDescent="0.25">
      <c r="A15" s="13" t="s">
        <v>162</v>
      </c>
      <c r="B15" s="24">
        <v>31835.759999999998</v>
      </c>
      <c r="C15" s="160">
        <v>29646.849999999995</v>
      </c>
      <c r="D15" s="309">
        <f t="shared" si="1"/>
        <v>6.8470213855967119E-2</v>
      </c>
      <c r="E15" s="259">
        <f t="shared" si="2"/>
        <v>6.441225739283056E-2</v>
      </c>
      <c r="F15" s="64">
        <f t="shared" si="3"/>
        <v>-6.8756329360442583E-2</v>
      </c>
      <c r="H15" s="24">
        <v>6629.7529999999997</v>
      </c>
      <c r="I15" s="160">
        <v>6227.9429999999993</v>
      </c>
      <c r="J15" s="309">
        <f t="shared" si="4"/>
        <v>5.101931265283232E-2</v>
      </c>
      <c r="K15" s="259">
        <f t="shared" si="5"/>
        <v>4.6577714483625444E-2</v>
      </c>
      <c r="L15" s="64">
        <f t="shared" si="6"/>
        <v>-6.0607084456992651E-2</v>
      </c>
      <c r="N15" s="39">
        <f t="shared" si="0"/>
        <v>2.0824861727818025</v>
      </c>
      <c r="O15" s="173">
        <f t="shared" si="0"/>
        <v>2.1007098561904556</v>
      </c>
      <c r="P15" s="64">
        <f t="shared" si="7"/>
        <v>8.7509264872139593E-3</v>
      </c>
    </row>
    <row r="16" spans="1:16" ht="20.100000000000001" customHeight="1" x14ac:dyDescent="0.25">
      <c r="A16" s="13" t="s">
        <v>177</v>
      </c>
      <c r="B16" s="24">
        <v>7507.4099999999989</v>
      </c>
      <c r="C16" s="160">
        <v>16008.509999999997</v>
      </c>
      <c r="D16" s="309">
        <f t="shared" si="1"/>
        <v>1.6146433074141348E-2</v>
      </c>
      <c r="E16" s="259">
        <f t="shared" si="2"/>
        <v>3.4780904770513627E-2</v>
      </c>
      <c r="F16" s="64">
        <f t="shared" si="3"/>
        <v>1.1323612271076176</v>
      </c>
      <c r="H16" s="24">
        <v>1711.4270000000004</v>
      </c>
      <c r="I16" s="160">
        <v>3555.6110000000003</v>
      </c>
      <c r="J16" s="309">
        <f t="shared" si="4"/>
        <v>1.3170298983310371E-2</v>
      </c>
      <c r="K16" s="259">
        <f t="shared" si="5"/>
        <v>2.6591803099809679E-2</v>
      </c>
      <c r="L16" s="64">
        <f t="shared" si="6"/>
        <v>1.0775709393389257</v>
      </c>
      <c r="N16" s="39">
        <f t="shared" si="0"/>
        <v>2.2796503720990335</v>
      </c>
      <c r="O16" s="173">
        <f t="shared" si="0"/>
        <v>2.2210755404469253</v>
      </c>
      <c r="P16" s="64">
        <f t="shared" si="7"/>
        <v>-2.5694655798544339E-2</v>
      </c>
    </row>
    <row r="17" spans="1:16" ht="20.100000000000001" customHeight="1" x14ac:dyDescent="0.25">
      <c r="A17" s="13" t="s">
        <v>169</v>
      </c>
      <c r="B17" s="24">
        <v>8551.2500000000018</v>
      </c>
      <c r="C17" s="160">
        <v>10064.310000000001</v>
      </c>
      <c r="D17" s="309">
        <f t="shared" si="1"/>
        <v>1.8391454020128279E-2</v>
      </c>
      <c r="E17" s="259">
        <f t="shared" si="2"/>
        <v>2.186623287807098E-2</v>
      </c>
      <c r="F17" s="64">
        <f t="shared" si="3"/>
        <v>0.17694021341909069</v>
      </c>
      <c r="H17" s="24">
        <v>2686.9470000000001</v>
      </c>
      <c r="I17" s="160">
        <v>3276.5879999999997</v>
      </c>
      <c r="J17" s="309">
        <f t="shared" si="4"/>
        <v>2.0677420271100574E-2</v>
      </c>
      <c r="K17" s="259">
        <f t="shared" si="5"/>
        <v>2.4505038075087287E-2</v>
      </c>
      <c r="L17" s="64">
        <f t="shared" si="6"/>
        <v>0.21944645726171733</v>
      </c>
      <c r="N17" s="39">
        <f t="shared" si="0"/>
        <v>3.1421686887881881</v>
      </c>
      <c r="O17" s="173">
        <f t="shared" si="0"/>
        <v>3.2556509090041934</v>
      </c>
      <c r="P17" s="64">
        <f t="shared" si="7"/>
        <v>3.6115890474286073E-2</v>
      </c>
    </row>
    <row r="18" spans="1:16" ht="20.100000000000001" customHeight="1" x14ac:dyDescent="0.25">
      <c r="A18" s="13" t="s">
        <v>171</v>
      </c>
      <c r="B18" s="24">
        <v>8276.4</v>
      </c>
      <c r="C18" s="160">
        <v>8671.9200000000019</v>
      </c>
      <c r="D18" s="309">
        <f t="shared" si="1"/>
        <v>1.7800325104772946E-2</v>
      </c>
      <c r="E18" s="259">
        <f t="shared" si="2"/>
        <v>1.8841055394756452E-2</v>
      </c>
      <c r="F18" s="64">
        <f t="shared" si="3"/>
        <v>4.7788893721908351E-2</v>
      </c>
      <c r="H18" s="24">
        <v>2515.8300000000008</v>
      </c>
      <c r="I18" s="160">
        <v>3064.6870000000004</v>
      </c>
      <c r="J18" s="309">
        <f t="shared" si="4"/>
        <v>1.9360588147307324E-2</v>
      </c>
      <c r="K18" s="259">
        <f t="shared" si="5"/>
        <v>2.2920266943303534E-2</v>
      </c>
      <c r="L18" s="64">
        <f t="shared" si="6"/>
        <v>0.21816140200251977</v>
      </c>
      <c r="N18" s="39">
        <f t="shared" si="0"/>
        <v>3.0397636653617526</v>
      </c>
      <c r="O18" s="173">
        <f t="shared" si="0"/>
        <v>3.5340351387005415</v>
      </c>
      <c r="P18" s="64">
        <f t="shared" si="7"/>
        <v>0.16260194138479753</v>
      </c>
    </row>
    <row r="19" spans="1:16" ht="20.100000000000001" customHeight="1" x14ac:dyDescent="0.25">
      <c r="A19" s="13" t="s">
        <v>178</v>
      </c>
      <c r="B19" s="24">
        <v>15208.220000000001</v>
      </c>
      <c r="C19" s="160">
        <v>11298.169999999998</v>
      </c>
      <c r="D19" s="309">
        <f t="shared" si="1"/>
        <v>3.2708817875514717E-2</v>
      </c>
      <c r="E19" s="259">
        <f t="shared" si="2"/>
        <v>2.4546980003202917E-2</v>
      </c>
      <c r="F19" s="64">
        <f t="shared" si="3"/>
        <v>-0.25710109401363229</v>
      </c>
      <c r="H19" s="24">
        <v>3667.096</v>
      </c>
      <c r="I19" s="160">
        <v>2952.2779999999998</v>
      </c>
      <c r="J19" s="309">
        <f t="shared" si="4"/>
        <v>2.8220164062213296E-2</v>
      </c>
      <c r="K19" s="259">
        <f t="shared" si="5"/>
        <v>2.2079579366781097E-2</v>
      </c>
      <c r="L19" s="64">
        <f t="shared" si="6"/>
        <v>-0.19492753939356924</v>
      </c>
      <c r="N19" s="39">
        <f t="shared" si="0"/>
        <v>2.4112591743149423</v>
      </c>
      <c r="O19" s="173">
        <f t="shared" si="0"/>
        <v>2.6130585749727615</v>
      </c>
      <c r="P19" s="64">
        <f t="shared" si="7"/>
        <v>8.36904646366569E-2</v>
      </c>
    </row>
    <row r="20" spans="1:16" ht="20.100000000000001" customHeight="1" x14ac:dyDescent="0.25">
      <c r="A20" s="13" t="s">
        <v>168</v>
      </c>
      <c r="B20" s="24">
        <v>10239.830000000004</v>
      </c>
      <c r="C20" s="160">
        <v>10280.470000000001</v>
      </c>
      <c r="D20" s="309">
        <f t="shared" si="1"/>
        <v>2.2023138443962014E-2</v>
      </c>
      <c r="E20" s="259">
        <f t="shared" si="2"/>
        <v>2.2335873111621402E-2</v>
      </c>
      <c r="F20" s="64">
        <f t="shared" si="3"/>
        <v>3.9688158885447886E-3</v>
      </c>
      <c r="H20" s="24">
        <v>2861.4990000000003</v>
      </c>
      <c r="I20" s="160">
        <v>2873.72</v>
      </c>
      <c r="J20" s="309">
        <f t="shared" si="4"/>
        <v>2.2020686462492198E-2</v>
      </c>
      <c r="K20" s="259">
        <f t="shared" si="5"/>
        <v>2.1492057596847646E-2</v>
      </c>
      <c r="L20" s="64">
        <f t="shared" si="6"/>
        <v>4.2708384661324528E-3</v>
      </c>
      <c r="N20" s="39">
        <f t="shared" si="0"/>
        <v>2.7944790099054373</v>
      </c>
      <c r="O20" s="173">
        <f t="shared" si="0"/>
        <v>2.7953196692369122</v>
      </c>
      <c r="P20" s="64">
        <f t="shared" si="7"/>
        <v>3.0082864408538594E-4</v>
      </c>
    </row>
    <row r="21" spans="1:16" ht="20.100000000000001" customHeight="1" x14ac:dyDescent="0.25">
      <c r="A21" s="13" t="s">
        <v>176</v>
      </c>
      <c r="B21" s="24">
        <v>6867.9199999999992</v>
      </c>
      <c r="C21" s="160">
        <v>7888.6900000000005</v>
      </c>
      <c r="D21" s="309">
        <f t="shared" si="1"/>
        <v>1.4771060943595307E-2</v>
      </c>
      <c r="E21" s="259">
        <f t="shared" si="2"/>
        <v>1.7139369975975479E-2</v>
      </c>
      <c r="F21" s="64">
        <f t="shared" si="3"/>
        <v>0.14862869689804212</v>
      </c>
      <c r="H21" s="24">
        <v>2292.2850000000003</v>
      </c>
      <c r="I21" s="160">
        <v>2736.3220000000006</v>
      </c>
      <c r="J21" s="309">
        <f t="shared" si="4"/>
        <v>1.7640295966440643E-2</v>
      </c>
      <c r="K21" s="259">
        <f t="shared" si="5"/>
        <v>2.0464481587462023E-2</v>
      </c>
      <c r="L21" s="64">
        <f t="shared" si="6"/>
        <v>0.19370933369978</v>
      </c>
      <c r="N21" s="39">
        <f t="shared" si="0"/>
        <v>3.3376699204417064</v>
      </c>
      <c r="O21" s="173">
        <f t="shared" si="0"/>
        <v>3.468664632530877</v>
      </c>
      <c r="P21" s="64">
        <f t="shared" si="7"/>
        <v>3.924735375625004E-2</v>
      </c>
    </row>
    <row r="22" spans="1:16" ht="20.100000000000001" customHeight="1" x14ac:dyDescent="0.25">
      <c r="A22" s="13" t="s">
        <v>174</v>
      </c>
      <c r="B22" s="24">
        <v>4866.6400000000003</v>
      </c>
      <c r="C22" s="160">
        <v>8512.2900000000009</v>
      </c>
      <c r="D22" s="309">
        <f t="shared" si="1"/>
        <v>1.0466842367199775E-2</v>
      </c>
      <c r="E22" s="259">
        <f t="shared" si="2"/>
        <v>1.8494235120507498E-2</v>
      </c>
      <c r="F22" s="64">
        <f t="shared" si="3"/>
        <v>0.749110269097365</v>
      </c>
      <c r="H22" s="24">
        <v>1551.1490000000003</v>
      </c>
      <c r="I22" s="160">
        <v>2609.3849999999998</v>
      </c>
      <c r="J22" s="309">
        <f t="shared" si="4"/>
        <v>1.1936878463213972E-2</v>
      </c>
      <c r="K22" s="259">
        <f t="shared" si="5"/>
        <v>1.9515141597772328E-2</v>
      </c>
      <c r="L22" s="64">
        <f t="shared" si="6"/>
        <v>0.68222717482330786</v>
      </c>
      <c r="N22" s="39">
        <f t="shared" si="0"/>
        <v>3.1873099304653731</v>
      </c>
      <c r="O22" s="173">
        <f t="shared" si="0"/>
        <v>3.065432451197033</v>
      </c>
      <c r="P22" s="64">
        <f t="shared" si="7"/>
        <v>-3.8238352067175671E-2</v>
      </c>
    </row>
    <row r="23" spans="1:16" ht="20.100000000000001" customHeight="1" x14ac:dyDescent="0.25">
      <c r="A23" s="13" t="s">
        <v>181</v>
      </c>
      <c r="B23" s="24">
        <v>8899.1200000000026</v>
      </c>
      <c r="C23" s="160">
        <v>5352.7199999999993</v>
      </c>
      <c r="D23" s="309">
        <f t="shared" si="1"/>
        <v>1.9139629445941116E-2</v>
      </c>
      <c r="E23" s="259">
        <f t="shared" si="2"/>
        <v>1.1629592297048489E-2</v>
      </c>
      <c r="F23" s="64">
        <f t="shared" si="3"/>
        <v>-0.39851131347818686</v>
      </c>
      <c r="H23" s="24">
        <v>3089.8270000000007</v>
      </c>
      <c r="I23" s="160">
        <v>1941.4049999999997</v>
      </c>
      <c r="J23" s="309">
        <f t="shared" si="4"/>
        <v>2.3777786254806622E-2</v>
      </c>
      <c r="K23" s="259">
        <f t="shared" si="5"/>
        <v>1.4519434071102266E-2</v>
      </c>
      <c r="L23" s="64">
        <f t="shared" si="6"/>
        <v>-0.37167841435782673</v>
      </c>
      <c r="N23" s="39">
        <f t="shared" si="0"/>
        <v>3.4720590350506564</v>
      </c>
      <c r="O23" s="173">
        <f t="shared" si="0"/>
        <v>3.6269504102587096</v>
      </c>
      <c r="P23" s="64">
        <f t="shared" si="7"/>
        <v>4.4610812674673705E-2</v>
      </c>
    </row>
    <row r="24" spans="1:16" ht="20.100000000000001" customHeight="1" x14ac:dyDescent="0.25">
      <c r="A24" s="13" t="s">
        <v>179</v>
      </c>
      <c r="B24" s="24">
        <v>5166.1399999999994</v>
      </c>
      <c r="C24" s="160">
        <v>3938.7500000000005</v>
      </c>
      <c r="D24" s="309">
        <f t="shared" si="1"/>
        <v>1.111098684654822E-2</v>
      </c>
      <c r="E24" s="259">
        <f t="shared" si="2"/>
        <v>8.5575290058138194E-3</v>
      </c>
      <c r="F24" s="64">
        <f t="shared" si="3"/>
        <v>-0.23758357303518665</v>
      </c>
      <c r="H24" s="24">
        <v>1450.0030000000002</v>
      </c>
      <c r="I24" s="160">
        <v>1328.9829999999999</v>
      </c>
      <c r="J24" s="309">
        <f t="shared" si="4"/>
        <v>1.1158508681174824E-2</v>
      </c>
      <c r="K24" s="259">
        <f t="shared" si="5"/>
        <v>9.9392352703921664E-3</v>
      </c>
      <c r="L24" s="64">
        <f t="shared" si="6"/>
        <v>-8.346189628573196E-2</v>
      </c>
      <c r="N24" s="39">
        <f t="shared" si="0"/>
        <v>2.8067435261142752</v>
      </c>
      <c r="O24" s="173">
        <f t="shared" si="0"/>
        <v>3.3741237702316718</v>
      </c>
      <c r="P24" s="64">
        <f t="shared" si="7"/>
        <v>0.20214894550870904</v>
      </c>
    </row>
    <row r="25" spans="1:16" ht="20.100000000000001" customHeight="1" x14ac:dyDescent="0.25">
      <c r="A25" s="13" t="s">
        <v>175</v>
      </c>
      <c r="B25" s="24">
        <v>2867.6900000000005</v>
      </c>
      <c r="C25" s="160">
        <v>3293.1600000000003</v>
      </c>
      <c r="D25" s="309">
        <f t="shared" si="1"/>
        <v>6.1676349982729617E-3</v>
      </c>
      <c r="E25" s="259">
        <f t="shared" si="2"/>
        <v>7.1548872664641923E-3</v>
      </c>
      <c r="F25" s="64">
        <f t="shared" si="3"/>
        <v>0.14836680394324342</v>
      </c>
      <c r="H25" s="24">
        <v>930.75199999999984</v>
      </c>
      <c r="I25" s="160">
        <v>1069.99</v>
      </c>
      <c r="J25" s="309">
        <f t="shared" si="4"/>
        <v>7.1626088166857772E-3</v>
      </c>
      <c r="K25" s="259">
        <f t="shared" si="5"/>
        <v>8.0022711704866908E-3</v>
      </c>
      <c r="L25" s="64">
        <f t="shared" si="6"/>
        <v>0.14959731485938274</v>
      </c>
      <c r="N25" s="39">
        <f t="shared" si="0"/>
        <v>3.2456506805128855</v>
      </c>
      <c r="O25" s="173">
        <f t="shared" si="0"/>
        <v>3.2491284966415233</v>
      </c>
      <c r="P25" s="64">
        <f t="shared" si="7"/>
        <v>1.0715312493481772E-3</v>
      </c>
    </row>
    <row r="26" spans="1:16" ht="20.100000000000001" customHeight="1" x14ac:dyDescent="0.25">
      <c r="A26" s="13" t="s">
        <v>186</v>
      </c>
      <c r="B26" s="24">
        <v>3271.75</v>
      </c>
      <c r="C26" s="160">
        <v>3231.6100000000006</v>
      </c>
      <c r="D26" s="309">
        <f t="shared" si="1"/>
        <v>7.0366601011962789E-3</v>
      </c>
      <c r="E26" s="259">
        <f t="shared" si="2"/>
        <v>7.0211605992962231E-3</v>
      </c>
      <c r="F26" s="64">
        <f t="shared" si="3"/>
        <v>-1.22686635592571E-2</v>
      </c>
      <c r="H26" s="24">
        <v>979.82499999999993</v>
      </c>
      <c r="I26" s="160">
        <v>969.48800000000017</v>
      </c>
      <c r="J26" s="309">
        <f t="shared" si="4"/>
        <v>7.5402504467453647E-3</v>
      </c>
      <c r="K26" s="259">
        <f t="shared" si="5"/>
        <v>7.2506339989465351E-3</v>
      </c>
      <c r="L26" s="64">
        <f t="shared" si="6"/>
        <v>-1.0549843084223982E-2</v>
      </c>
      <c r="N26" s="39">
        <f t="shared" si="0"/>
        <v>2.9948040039734085</v>
      </c>
      <c r="O26" s="173">
        <f t="shared" si="0"/>
        <v>3.00001547216403</v>
      </c>
      <c r="P26" s="64">
        <f t="shared" si="7"/>
        <v>1.740170035737582E-3</v>
      </c>
    </row>
    <row r="27" spans="1:16" ht="20.100000000000001" customHeight="1" x14ac:dyDescent="0.25">
      <c r="A27" s="13" t="s">
        <v>202</v>
      </c>
      <c r="B27" s="24">
        <v>171.95999999999998</v>
      </c>
      <c r="C27" s="160">
        <v>4012.71</v>
      </c>
      <c r="D27" s="309">
        <f t="shared" si="1"/>
        <v>3.6984001558851135E-4</v>
      </c>
      <c r="E27" s="259">
        <f t="shared" si="2"/>
        <v>8.7182182715123246E-3</v>
      </c>
      <c r="F27" s="64">
        <f t="shared" si="3"/>
        <v>22.335136078157714</v>
      </c>
      <c r="H27" s="24">
        <v>56.491</v>
      </c>
      <c r="I27" s="160">
        <v>877.56199999999978</v>
      </c>
      <c r="J27" s="309">
        <f t="shared" si="4"/>
        <v>4.3472690326037044E-4</v>
      </c>
      <c r="K27" s="259">
        <f t="shared" si="5"/>
        <v>6.5631352563244889E-3</v>
      </c>
      <c r="L27" s="64">
        <f t="shared" si="6"/>
        <v>14.534545325804107</v>
      </c>
      <c r="N27" s="39">
        <f t="shared" si="0"/>
        <v>3.2851244475459414</v>
      </c>
      <c r="O27" s="173">
        <f t="shared" si="0"/>
        <v>2.1869559474768914</v>
      </c>
      <c r="P27" s="64">
        <f t="shared" si="7"/>
        <v>-0.33428520520414545</v>
      </c>
    </row>
    <row r="28" spans="1:16" ht="20.100000000000001" customHeight="1" x14ac:dyDescent="0.25">
      <c r="A28" s="13" t="s">
        <v>200</v>
      </c>
      <c r="B28" s="24">
        <v>2711.5199999999991</v>
      </c>
      <c r="C28" s="160">
        <v>1855.2899999999997</v>
      </c>
      <c r="D28" s="309">
        <f t="shared" si="1"/>
        <v>5.8317550538995117E-3</v>
      </c>
      <c r="E28" s="259">
        <f t="shared" si="2"/>
        <v>4.0308976170603155E-3</v>
      </c>
      <c r="F28" s="64">
        <f t="shared" si="3"/>
        <v>-0.315774915914321</v>
      </c>
      <c r="H28" s="24">
        <v>1486.4869999999999</v>
      </c>
      <c r="I28" s="160">
        <v>825.09800000000007</v>
      </c>
      <c r="J28" s="309">
        <f t="shared" si="4"/>
        <v>1.1439271569750902E-2</v>
      </c>
      <c r="K28" s="259">
        <f t="shared" si="5"/>
        <v>6.170766024192963E-3</v>
      </c>
      <c r="L28" s="64">
        <f t="shared" si="6"/>
        <v>-0.44493426447725398</v>
      </c>
      <c r="N28" s="39">
        <f t="shared" si="0"/>
        <v>5.4821170413642548</v>
      </c>
      <c r="O28" s="173">
        <f t="shared" si="0"/>
        <v>4.4472723940731642</v>
      </c>
      <c r="P28" s="64">
        <f t="shared" si="7"/>
        <v>-0.18876733923826694</v>
      </c>
    </row>
    <row r="29" spans="1:16" ht="20.100000000000001" customHeight="1" x14ac:dyDescent="0.25">
      <c r="A29" s="13" t="s">
        <v>203</v>
      </c>
      <c r="B29" s="24">
        <v>1044.6799999999998</v>
      </c>
      <c r="C29" s="160">
        <v>3065.12</v>
      </c>
      <c r="D29" s="309">
        <f t="shared" si="1"/>
        <v>2.246827561555048E-3</v>
      </c>
      <c r="E29" s="259">
        <f t="shared" si="2"/>
        <v>6.6594359393970289E-3</v>
      </c>
      <c r="F29" s="64">
        <f>(C29-B29)/B29</f>
        <v>1.934027644829039</v>
      </c>
      <c r="H29" s="24">
        <v>317.77499999999998</v>
      </c>
      <c r="I29" s="160">
        <v>791.93100000000004</v>
      </c>
      <c r="J29" s="309">
        <f t="shared" si="4"/>
        <v>2.4454398343729832E-3</v>
      </c>
      <c r="K29" s="259">
        <f t="shared" si="5"/>
        <v>5.922715735955192E-3</v>
      </c>
      <c r="L29" s="64">
        <f>(I29-H29)/H29</f>
        <v>1.4921123436393677</v>
      </c>
      <c r="N29" s="39">
        <f t="shared" si="0"/>
        <v>3.0418405636175674</v>
      </c>
      <c r="O29" s="173">
        <f t="shared" si="0"/>
        <v>2.5836867724591532</v>
      </c>
      <c r="P29" s="64">
        <f>(O29-N29)/N29</f>
        <v>-0.15061729291082435</v>
      </c>
    </row>
    <row r="30" spans="1:16" ht="20.100000000000001" customHeight="1" x14ac:dyDescent="0.25">
      <c r="A30" s="13" t="s">
        <v>185</v>
      </c>
      <c r="B30" s="24">
        <v>2286.46</v>
      </c>
      <c r="C30" s="160">
        <v>3248.8600000000006</v>
      </c>
      <c r="D30" s="309">
        <f t="shared" si="1"/>
        <v>4.9175645617731316E-3</v>
      </c>
      <c r="E30" s="259">
        <f t="shared" si="2"/>
        <v>7.0586388285187648E-3</v>
      </c>
      <c r="F30" s="64">
        <f t="shared" si="3"/>
        <v>0.42091267723905101</v>
      </c>
      <c r="H30" s="24">
        <v>643.66899999999998</v>
      </c>
      <c r="I30" s="160">
        <v>772.38699999999994</v>
      </c>
      <c r="J30" s="309">
        <f t="shared" si="4"/>
        <v>4.9533594925687168E-3</v>
      </c>
      <c r="K30" s="259">
        <f t="shared" si="5"/>
        <v>5.7765495215457187E-3</v>
      </c>
      <c r="L30" s="64">
        <f t="shared" si="6"/>
        <v>0.19997545322207527</v>
      </c>
      <c r="N30" s="39">
        <f t="shared" si="0"/>
        <v>2.8151334377159447</v>
      </c>
      <c r="O30" s="173">
        <f t="shared" si="0"/>
        <v>2.3774093066491009</v>
      </c>
      <c r="P30" s="64">
        <f t="shared" si="7"/>
        <v>-0.1554896564412914</v>
      </c>
    </row>
    <row r="31" spans="1:16" ht="20.100000000000001" customHeight="1" x14ac:dyDescent="0.25">
      <c r="A31" s="13" t="s">
        <v>183</v>
      </c>
      <c r="B31" s="24">
        <v>94.139999999999986</v>
      </c>
      <c r="C31" s="160">
        <v>423.34</v>
      </c>
      <c r="D31" s="309">
        <f t="shared" si="1"/>
        <v>2.024699875988745E-4</v>
      </c>
      <c r="E31" s="259">
        <f t="shared" si="2"/>
        <v>9.197700613954228E-4</v>
      </c>
      <c r="F31" s="64">
        <f t="shared" si="3"/>
        <v>3.4969194816231148</v>
      </c>
      <c r="H31" s="24">
        <v>165.46799999999999</v>
      </c>
      <c r="I31" s="160">
        <v>753.4699999999998</v>
      </c>
      <c r="J31" s="309">
        <f t="shared" si="4"/>
        <v>1.2733602030179491E-3</v>
      </c>
      <c r="K31" s="259">
        <f t="shared" si="5"/>
        <v>5.6350725322915221E-3</v>
      </c>
      <c r="L31" s="64">
        <f t="shared" si="6"/>
        <v>3.5535692701912143</v>
      </c>
      <c r="N31" s="39">
        <f t="shared" si="0"/>
        <v>17.576800509878904</v>
      </c>
      <c r="O31" s="173">
        <f t="shared" si="0"/>
        <v>17.798223650021257</v>
      </c>
      <c r="P31" s="64">
        <f t="shared" si="7"/>
        <v>1.2597465620543591E-2</v>
      </c>
    </row>
    <row r="32" spans="1:16" ht="20.100000000000001" customHeight="1" thickBot="1" x14ac:dyDescent="0.3">
      <c r="A32" s="13" t="s">
        <v>17</v>
      </c>
      <c r="B32" s="24">
        <f>B33-SUM(B7:B31)</f>
        <v>29961.850000000035</v>
      </c>
      <c r="C32" s="160">
        <f>C33-SUM(C7:C31)</f>
        <v>31290.1700000001</v>
      </c>
      <c r="D32" s="309">
        <f t="shared" si="1"/>
        <v>6.4439934118752346E-2</v>
      </c>
      <c r="E32" s="259">
        <f t="shared" si="2"/>
        <v>6.7982618183902555E-2</v>
      </c>
      <c r="F32" s="64">
        <f t="shared" si="3"/>
        <v>4.4333711035869403E-2</v>
      </c>
      <c r="H32" s="24">
        <f>H33-SUM(H7:H31)</f>
        <v>7955.0529999999708</v>
      </c>
      <c r="I32" s="160">
        <f>I33-SUM(I7:I31)</f>
        <v>8641.8029999999562</v>
      </c>
      <c r="J32" s="309">
        <f t="shared" si="4"/>
        <v>6.121816848634485E-2</v>
      </c>
      <c r="K32" s="259">
        <f t="shared" si="5"/>
        <v>6.4630558236922819E-2</v>
      </c>
      <c r="L32" s="64">
        <f t="shared" si="6"/>
        <v>8.6328777444975913E-2</v>
      </c>
      <c r="N32" s="39">
        <f t="shared" si="0"/>
        <v>2.6550606855050547</v>
      </c>
      <c r="O32" s="173">
        <f t="shared" si="0"/>
        <v>2.7618267973615769</v>
      </c>
      <c r="P32" s="64">
        <f t="shared" si="7"/>
        <v>4.0212305669470136E-2</v>
      </c>
    </row>
    <row r="33" spans="1:16" ht="26.25" customHeight="1" thickBot="1" x14ac:dyDescent="0.3">
      <c r="A33" s="17" t="s">
        <v>18</v>
      </c>
      <c r="B33" s="22">
        <v>464957.8000000001</v>
      </c>
      <c r="C33" s="165">
        <v>460267.21</v>
      </c>
      <c r="D33" s="305">
        <f>SUM(D7:D32)</f>
        <v>0.99999999999999989</v>
      </c>
      <c r="E33" s="306">
        <f>SUM(E7:E32)</f>
        <v>1.0000000000000002</v>
      </c>
      <c r="F33" s="69">
        <f t="shared" si="3"/>
        <v>-1.008820585438094E-2</v>
      </c>
      <c r="G33" s="2"/>
      <c r="H33" s="46">
        <v>129945.94899999994</v>
      </c>
      <c r="I33" s="171">
        <v>133710.78999999998</v>
      </c>
      <c r="J33" s="305">
        <f>SUM(J7:J32)</f>
        <v>1</v>
      </c>
      <c r="K33" s="306">
        <f>SUM(K7:K32)</f>
        <v>1</v>
      </c>
      <c r="L33" s="69">
        <f t="shared" si="6"/>
        <v>2.8972361423902842E-2</v>
      </c>
      <c r="N33" s="34">
        <f t="shared" si="0"/>
        <v>2.7947901723554249</v>
      </c>
      <c r="O33" s="166">
        <f t="shared" si="0"/>
        <v>2.9050687751578042</v>
      </c>
      <c r="P33" s="69">
        <f t="shared" si="7"/>
        <v>3.9458634101835761E-2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jan-abril</v>
      </c>
      <c r="C37" s="459"/>
      <c r="D37" s="457" t="str">
        <f>B5</f>
        <v>jan-abril</v>
      </c>
      <c r="E37" s="459"/>
      <c r="F37" s="149" t="str">
        <f>F5</f>
        <v>2022/2021</v>
      </c>
      <c r="H37" s="460" t="str">
        <f>B5</f>
        <v>jan-abril</v>
      </c>
      <c r="I37" s="459"/>
      <c r="J37" s="457" t="str">
        <f>B5</f>
        <v>jan-abril</v>
      </c>
      <c r="K37" s="458"/>
      <c r="L37" s="149" t="str">
        <f>F37</f>
        <v>2022/2021</v>
      </c>
      <c r="N37" s="460" t="str">
        <f>B5</f>
        <v>jan-abril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167</v>
      </c>
      <c r="B39" s="45">
        <v>43791.700000000019</v>
      </c>
      <c r="C39" s="167">
        <v>36504.100000000013</v>
      </c>
      <c r="D39" s="309">
        <f t="shared" ref="D39:D61" si="8">B39/$B$62</f>
        <v>0.24009864551570553</v>
      </c>
      <c r="E39" s="308">
        <f t="shared" ref="E39:E61" si="9">C39/$C$62</f>
        <v>0.18720346007498689</v>
      </c>
      <c r="F39" s="64">
        <f>(C39-B39)/B39</f>
        <v>-0.16641509692475978</v>
      </c>
      <c r="H39" s="45">
        <v>10674.594999999999</v>
      </c>
      <c r="I39" s="167">
        <v>8979.7639999999992</v>
      </c>
      <c r="J39" s="309">
        <f t="shared" ref="J39:J61" si="10">H39/$H$62</f>
        <v>0.23499411534798514</v>
      </c>
      <c r="K39" s="308">
        <f t="shared" ref="K39:K61" si="11">I39/$I$62</f>
        <v>0.18187940523547341</v>
      </c>
      <c r="L39" s="64">
        <f>(I39-H39)/H39</f>
        <v>-0.15877239370674018</v>
      </c>
      <c r="N39" s="39">
        <f t="shared" ref="N39:O62" si="12">(H39/B39)*10</f>
        <v>2.4375840627333476</v>
      </c>
      <c r="O39" s="172">
        <f t="shared" si="12"/>
        <v>2.4599329938280894</v>
      </c>
      <c r="P39" s="73">
        <f t="shared" si="7"/>
        <v>9.1684760482398115E-3</v>
      </c>
    </row>
    <row r="40" spans="1:16" ht="20.100000000000001" customHeight="1" x14ac:dyDescent="0.25">
      <c r="A40" s="44" t="s">
        <v>172</v>
      </c>
      <c r="B40" s="24">
        <v>31724.050000000003</v>
      </c>
      <c r="C40" s="160">
        <v>33532.04</v>
      </c>
      <c r="D40" s="309">
        <f t="shared" si="8"/>
        <v>0.17393481950398171</v>
      </c>
      <c r="E40" s="259">
        <f t="shared" si="9"/>
        <v>0.17196188678457658</v>
      </c>
      <c r="F40" s="64">
        <f t="shared" ref="F40:F62" si="13">(C40-B40)/B40</f>
        <v>5.6991147095027207E-2</v>
      </c>
      <c r="H40" s="24">
        <v>7629.04</v>
      </c>
      <c r="I40" s="160">
        <v>8167.4410000000007</v>
      </c>
      <c r="J40" s="309">
        <f t="shared" si="10"/>
        <v>0.16794824588233959</v>
      </c>
      <c r="K40" s="259">
        <f t="shared" si="11"/>
        <v>0.16542631982041181</v>
      </c>
      <c r="L40" s="64">
        <f t="shared" ref="L40:L62" si="14">(I40-H40)/H40</f>
        <v>7.0572575317471228E-2</v>
      </c>
      <c r="N40" s="39">
        <f t="shared" si="12"/>
        <v>2.4048127524701286</v>
      </c>
      <c r="O40" s="173">
        <f t="shared" si="12"/>
        <v>2.4357125304634017</v>
      </c>
      <c r="P40" s="64">
        <f t="shared" si="7"/>
        <v>1.2849140941029241E-2</v>
      </c>
    </row>
    <row r="41" spans="1:16" ht="20.100000000000001" customHeight="1" x14ac:dyDescent="0.25">
      <c r="A41" s="44" t="s">
        <v>173</v>
      </c>
      <c r="B41" s="24">
        <v>23521.81</v>
      </c>
      <c r="C41" s="160">
        <v>27359.960000000003</v>
      </c>
      <c r="D41" s="309">
        <f t="shared" si="8"/>
        <v>0.12896404389593863</v>
      </c>
      <c r="E41" s="259">
        <f t="shared" si="9"/>
        <v>0.14030969615778055</v>
      </c>
      <c r="F41" s="64">
        <f t="shared" si="13"/>
        <v>0.16317409246992479</v>
      </c>
      <c r="H41" s="24">
        <v>5758.4449999999988</v>
      </c>
      <c r="I41" s="160">
        <v>6589.2580000000007</v>
      </c>
      <c r="J41" s="309">
        <f t="shared" si="10"/>
        <v>0.12676834002180207</v>
      </c>
      <c r="K41" s="259">
        <f t="shared" si="11"/>
        <v>0.13346122748694569</v>
      </c>
      <c r="L41" s="64">
        <f t="shared" si="14"/>
        <v>0.14427731792176571</v>
      </c>
      <c r="N41" s="39">
        <f t="shared" si="12"/>
        <v>2.448130054617395</v>
      </c>
      <c r="O41" s="173">
        <f t="shared" si="12"/>
        <v>2.4083580531550486</v>
      </c>
      <c r="P41" s="64">
        <f t="shared" si="7"/>
        <v>-1.6245869531045863E-2</v>
      </c>
    </row>
    <row r="42" spans="1:16" ht="20.100000000000001" customHeight="1" x14ac:dyDescent="0.25">
      <c r="A42" s="44" t="s">
        <v>162</v>
      </c>
      <c r="B42" s="24">
        <v>31835.759999999998</v>
      </c>
      <c r="C42" s="160">
        <v>29646.849999999995</v>
      </c>
      <c r="D42" s="309">
        <f t="shared" si="8"/>
        <v>0.17454729674717068</v>
      </c>
      <c r="E42" s="259">
        <f t="shared" si="9"/>
        <v>0.15203752182149738</v>
      </c>
      <c r="F42" s="64">
        <f t="shared" si="13"/>
        <v>-6.8756329360442583E-2</v>
      </c>
      <c r="H42" s="24">
        <v>6629.7529999999997</v>
      </c>
      <c r="I42" s="160">
        <v>6227.9429999999993</v>
      </c>
      <c r="J42" s="309">
        <f t="shared" si="10"/>
        <v>0.14594960663244372</v>
      </c>
      <c r="K42" s="259">
        <f t="shared" si="11"/>
        <v>0.12614302209728787</v>
      </c>
      <c r="L42" s="64">
        <f t="shared" si="14"/>
        <v>-6.0607084456992651E-2</v>
      </c>
      <c r="N42" s="39">
        <f t="shared" si="12"/>
        <v>2.0824861727818025</v>
      </c>
      <c r="O42" s="173">
        <f t="shared" si="12"/>
        <v>2.1007098561904556</v>
      </c>
      <c r="P42" s="64">
        <f t="shared" si="7"/>
        <v>8.7509264872139593E-3</v>
      </c>
    </row>
    <row r="43" spans="1:16" ht="20.100000000000001" customHeight="1" x14ac:dyDescent="0.25">
      <c r="A43" s="44" t="s">
        <v>177</v>
      </c>
      <c r="B43" s="24">
        <v>7507.4099999999989</v>
      </c>
      <c r="C43" s="160">
        <v>16008.509999999997</v>
      </c>
      <c r="D43" s="309">
        <f t="shared" si="8"/>
        <v>4.1161201148415386E-2</v>
      </c>
      <c r="E43" s="259">
        <f t="shared" si="9"/>
        <v>8.2096215566060435E-2</v>
      </c>
      <c r="F43" s="64">
        <f t="shared" si="13"/>
        <v>1.1323612271076176</v>
      </c>
      <c r="H43" s="24">
        <v>1711.4270000000004</v>
      </c>
      <c r="I43" s="160">
        <v>3555.6110000000003</v>
      </c>
      <c r="J43" s="309">
        <f t="shared" si="10"/>
        <v>3.7675928112275575E-2</v>
      </c>
      <c r="K43" s="259">
        <f t="shared" si="11"/>
        <v>7.2016638068517949E-2</v>
      </c>
      <c r="L43" s="64">
        <f t="shared" si="14"/>
        <v>1.0775709393389257</v>
      </c>
      <c r="N43" s="39">
        <f t="shared" si="12"/>
        <v>2.2796503720990335</v>
      </c>
      <c r="O43" s="173">
        <f t="shared" si="12"/>
        <v>2.2210755404469253</v>
      </c>
      <c r="P43" s="64">
        <f t="shared" si="7"/>
        <v>-2.5694655798544339E-2</v>
      </c>
    </row>
    <row r="44" spans="1:16" ht="20.100000000000001" customHeight="1" x14ac:dyDescent="0.25">
      <c r="A44" s="44" t="s">
        <v>169</v>
      </c>
      <c r="B44" s="24">
        <v>8551.2500000000018</v>
      </c>
      <c r="C44" s="160">
        <v>10064.310000000001</v>
      </c>
      <c r="D44" s="309">
        <f t="shared" si="8"/>
        <v>4.6884307813265448E-2</v>
      </c>
      <c r="E44" s="259">
        <f t="shared" si="9"/>
        <v>5.1612658722370662E-2</v>
      </c>
      <c r="F44" s="64">
        <f t="shared" si="13"/>
        <v>0.17694021341909069</v>
      </c>
      <c r="H44" s="24">
        <v>2686.9470000000001</v>
      </c>
      <c r="I44" s="160">
        <v>3276.5879999999997</v>
      </c>
      <c r="J44" s="309">
        <f t="shared" si="10"/>
        <v>5.9151352651030109E-2</v>
      </c>
      <c r="K44" s="259">
        <f t="shared" si="11"/>
        <v>6.6365204769489428E-2</v>
      </c>
      <c r="L44" s="64">
        <f t="shared" si="14"/>
        <v>0.21944645726171733</v>
      </c>
      <c r="N44" s="39">
        <f t="shared" si="12"/>
        <v>3.1421686887881881</v>
      </c>
      <c r="O44" s="173">
        <f t="shared" si="12"/>
        <v>3.2556509090041934</v>
      </c>
      <c r="P44" s="64">
        <f t="shared" si="7"/>
        <v>3.6115890474286073E-2</v>
      </c>
    </row>
    <row r="45" spans="1:16" ht="20.100000000000001" customHeight="1" x14ac:dyDescent="0.25">
      <c r="A45" s="44" t="s">
        <v>168</v>
      </c>
      <c r="B45" s="24">
        <v>10239.830000000004</v>
      </c>
      <c r="C45" s="160">
        <v>10280.470000000001</v>
      </c>
      <c r="D45" s="309">
        <f t="shared" si="8"/>
        <v>5.6142358330713057E-2</v>
      </c>
      <c r="E45" s="259">
        <f t="shared" si="9"/>
        <v>5.2721188995129314E-2</v>
      </c>
      <c r="F45" s="64">
        <f t="shared" si="13"/>
        <v>3.9688158885447886E-3</v>
      </c>
      <c r="H45" s="24">
        <v>2861.4990000000003</v>
      </c>
      <c r="I45" s="160">
        <v>2873.72</v>
      </c>
      <c r="J45" s="309">
        <f t="shared" si="10"/>
        <v>6.2993998936179241E-2</v>
      </c>
      <c r="K45" s="259">
        <f t="shared" si="11"/>
        <v>5.8205369808525559E-2</v>
      </c>
      <c r="L45" s="64">
        <f t="shared" si="14"/>
        <v>4.2708384661324528E-3</v>
      </c>
      <c r="N45" s="39">
        <f t="shared" si="12"/>
        <v>2.7944790099054373</v>
      </c>
      <c r="O45" s="173">
        <f t="shared" si="12"/>
        <v>2.7953196692369122</v>
      </c>
      <c r="P45" s="64">
        <f t="shared" si="7"/>
        <v>3.0082864408538594E-4</v>
      </c>
    </row>
    <row r="46" spans="1:16" ht="20.100000000000001" customHeight="1" x14ac:dyDescent="0.25">
      <c r="A46" s="44" t="s">
        <v>176</v>
      </c>
      <c r="B46" s="24">
        <v>6867.9199999999992</v>
      </c>
      <c r="C46" s="160">
        <v>7888.6900000000005</v>
      </c>
      <c r="D46" s="309">
        <f t="shared" si="8"/>
        <v>3.7655041697632737E-2</v>
      </c>
      <c r="E46" s="259">
        <f t="shared" si="9"/>
        <v>4.0455457426945139E-2</v>
      </c>
      <c r="F46" s="64">
        <f t="shared" si="13"/>
        <v>0.14862869689804212</v>
      </c>
      <c r="H46" s="24">
        <v>2292.2850000000003</v>
      </c>
      <c r="I46" s="160">
        <v>2736.3220000000006</v>
      </c>
      <c r="J46" s="309">
        <f t="shared" si="10"/>
        <v>5.0463130985340075E-2</v>
      </c>
      <c r="K46" s="259">
        <f t="shared" si="11"/>
        <v>5.5422460756512228E-2</v>
      </c>
      <c r="L46" s="64">
        <f t="shared" si="14"/>
        <v>0.19370933369978</v>
      </c>
      <c r="N46" s="39">
        <f t="shared" si="12"/>
        <v>3.3376699204417064</v>
      </c>
      <c r="O46" s="173">
        <f t="shared" si="12"/>
        <v>3.468664632530877</v>
      </c>
      <c r="P46" s="64">
        <f t="shared" si="7"/>
        <v>3.924735375625004E-2</v>
      </c>
    </row>
    <row r="47" spans="1:16" ht="20.100000000000001" customHeight="1" x14ac:dyDescent="0.25">
      <c r="A47" s="44" t="s">
        <v>174</v>
      </c>
      <c r="B47" s="24">
        <v>4866.6400000000003</v>
      </c>
      <c r="C47" s="160">
        <v>8512.2900000000009</v>
      </c>
      <c r="D47" s="309">
        <f t="shared" si="8"/>
        <v>2.6682537380657814E-2</v>
      </c>
      <c r="E47" s="259">
        <f t="shared" si="9"/>
        <v>4.3653456492879147E-2</v>
      </c>
      <c r="F47" s="64">
        <f t="shared" si="13"/>
        <v>0.749110269097365</v>
      </c>
      <c r="H47" s="24">
        <v>1551.1490000000003</v>
      </c>
      <c r="I47" s="160">
        <v>2609.3849999999998</v>
      </c>
      <c r="J47" s="309">
        <f t="shared" si="10"/>
        <v>3.4147514451640736E-2</v>
      </c>
      <c r="K47" s="259">
        <f t="shared" si="11"/>
        <v>5.2851432602278391E-2</v>
      </c>
      <c r="L47" s="64">
        <f t="shared" si="14"/>
        <v>0.68222717482330786</v>
      </c>
      <c r="N47" s="39">
        <f t="shared" si="12"/>
        <v>3.1873099304653731</v>
      </c>
      <c r="O47" s="173">
        <f t="shared" si="12"/>
        <v>3.065432451197033</v>
      </c>
      <c r="P47" s="64">
        <f t="shared" si="7"/>
        <v>-3.8238352067175671E-2</v>
      </c>
    </row>
    <row r="48" spans="1:16" ht="20.100000000000001" customHeight="1" x14ac:dyDescent="0.25">
      <c r="A48" s="44" t="s">
        <v>175</v>
      </c>
      <c r="B48" s="24">
        <v>2867.6900000000005</v>
      </c>
      <c r="C48" s="160">
        <v>3293.1600000000003</v>
      </c>
      <c r="D48" s="309">
        <f t="shared" si="8"/>
        <v>1.5722807855345498E-2</v>
      </c>
      <c r="E48" s="259">
        <f t="shared" si="9"/>
        <v>1.6888265881929529E-2</v>
      </c>
      <c r="F48" s="64">
        <f t="shared" si="13"/>
        <v>0.14836680394324342</v>
      </c>
      <c r="H48" s="24">
        <v>930.75199999999984</v>
      </c>
      <c r="I48" s="160">
        <v>1069.99</v>
      </c>
      <c r="J48" s="309">
        <f t="shared" si="10"/>
        <v>2.0489886768384924E-2</v>
      </c>
      <c r="K48" s="259">
        <f t="shared" si="11"/>
        <v>2.1671966524722055E-2</v>
      </c>
      <c r="L48" s="64">
        <f t="shared" si="14"/>
        <v>0.14959731485938274</v>
      </c>
      <c r="N48" s="39">
        <f t="shared" si="12"/>
        <v>3.2456506805128855</v>
      </c>
      <c r="O48" s="173">
        <f t="shared" si="12"/>
        <v>3.2491284966415233</v>
      </c>
      <c r="P48" s="64">
        <f t="shared" si="7"/>
        <v>1.0715312493481772E-3</v>
      </c>
    </row>
    <row r="49" spans="1:16" ht="20.100000000000001" customHeight="1" x14ac:dyDescent="0.25">
      <c r="A49" s="44" t="s">
        <v>186</v>
      </c>
      <c r="B49" s="24">
        <v>3271.75</v>
      </c>
      <c r="C49" s="160">
        <v>3231.6100000000006</v>
      </c>
      <c r="D49" s="309">
        <f t="shared" si="8"/>
        <v>1.7938165073884075E-2</v>
      </c>
      <c r="E49" s="259">
        <f t="shared" si="9"/>
        <v>1.6572619886887453E-2</v>
      </c>
      <c r="F49" s="64">
        <f t="shared" si="13"/>
        <v>-1.22686635592571E-2</v>
      </c>
      <c r="H49" s="24">
        <v>979.82499999999993</v>
      </c>
      <c r="I49" s="160">
        <v>969.48800000000017</v>
      </c>
      <c r="J49" s="309">
        <f t="shared" si="10"/>
        <v>2.1570196252957564E-2</v>
      </c>
      <c r="K49" s="259">
        <f t="shared" si="11"/>
        <v>1.9636362472658379E-2</v>
      </c>
      <c r="L49" s="64">
        <f t="shared" si="14"/>
        <v>-1.0549843084223982E-2</v>
      </c>
      <c r="N49" s="39">
        <f t="shared" si="12"/>
        <v>2.9948040039734085</v>
      </c>
      <c r="O49" s="173">
        <f t="shared" si="12"/>
        <v>3.00001547216403</v>
      </c>
      <c r="P49" s="64">
        <f t="shared" si="7"/>
        <v>1.740170035737582E-3</v>
      </c>
    </row>
    <row r="50" spans="1:16" ht="20.100000000000001" customHeight="1" x14ac:dyDescent="0.25">
      <c r="A50" s="44" t="s">
        <v>187</v>
      </c>
      <c r="B50" s="24">
        <v>444.53000000000003</v>
      </c>
      <c r="C50" s="160">
        <v>1670.6900000000003</v>
      </c>
      <c r="D50" s="309">
        <f t="shared" si="8"/>
        <v>2.43724383595742E-3</v>
      </c>
      <c r="E50" s="259">
        <f t="shared" si="9"/>
        <v>8.5677759131900198E-3</v>
      </c>
      <c r="F50" s="64">
        <f t="shared" si="13"/>
        <v>2.7583290216633305</v>
      </c>
      <c r="H50" s="24">
        <v>125.70300000000003</v>
      </c>
      <c r="I50" s="160">
        <v>439.31100000000004</v>
      </c>
      <c r="J50" s="309">
        <f t="shared" si="10"/>
        <v>2.7672680117220173E-3</v>
      </c>
      <c r="K50" s="259">
        <f t="shared" si="11"/>
        <v>8.8979647341958078E-3</v>
      </c>
      <c r="L50" s="64">
        <f t="shared" si="14"/>
        <v>2.4948330588768757</v>
      </c>
      <c r="N50" s="39">
        <f t="shared" si="12"/>
        <v>2.8277731536679198</v>
      </c>
      <c r="O50" s="173">
        <f t="shared" si="12"/>
        <v>2.6295183427206719</v>
      </c>
      <c r="P50" s="64">
        <f t="shared" si="7"/>
        <v>-7.0109870973946609E-2</v>
      </c>
    </row>
    <row r="51" spans="1:16" ht="20.100000000000001" customHeight="1" x14ac:dyDescent="0.25">
      <c r="A51" s="44" t="s">
        <v>189</v>
      </c>
      <c r="B51" s="24">
        <v>3816.96</v>
      </c>
      <c r="C51" s="160">
        <v>2414.4500000000003</v>
      </c>
      <c r="D51" s="309">
        <f t="shared" si="8"/>
        <v>2.092741149550319E-2</v>
      </c>
      <c r="E51" s="259">
        <f t="shared" si="9"/>
        <v>1.2381989808762633E-2</v>
      </c>
      <c r="F51" s="64">
        <f t="shared" si="13"/>
        <v>-0.36744162894030846</v>
      </c>
      <c r="H51" s="24">
        <v>653.16600000000017</v>
      </c>
      <c r="I51" s="160">
        <v>436.56299999999999</v>
      </c>
      <c r="J51" s="309">
        <f t="shared" si="10"/>
        <v>1.4379015442307845E-2</v>
      </c>
      <c r="K51" s="259">
        <f t="shared" si="11"/>
        <v>8.8423057429809944E-3</v>
      </c>
      <c r="L51" s="64">
        <f t="shared" si="14"/>
        <v>-0.33162013944387814</v>
      </c>
      <c r="N51" s="39">
        <f t="shared" si="12"/>
        <v>1.711220447686117</v>
      </c>
      <c r="O51" s="173">
        <f t="shared" si="12"/>
        <v>1.8081260742612186</v>
      </c>
      <c r="P51" s="64">
        <f t="shared" si="7"/>
        <v>5.6629539873799269E-2</v>
      </c>
    </row>
    <row r="52" spans="1:16" ht="20.100000000000001" customHeight="1" x14ac:dyDescent="0.25">
      <c r="A52" s="44" t="s">
        <v>180</v>
      </c>
      <c r="B52" s="24">
        <v>70.110000000000014</v>
      </c>
      <c r="C52" s="160">
        <v>1309.31</v>
      </c>
      <c r="D52" s="309">
        <f t="shared" si="8"/>
        <v>3.8439512595094758E-4</v>
      </c>
      <c r="E52" s="259">
        <f t="shared" si="9"/>
        <v>6.7145159669949675E-3</v>
      </c>
      <c r="F52" s="64">
        <f t="shared" si="13"/>
        <v>17.675082013978027</v>
      </c>
      <c r="H52" s="24">
        <v>33.467999999999996</v>
      </c>
      <c r="I52" s="160">
        <v>390.46600000000007</v>
      </c>
      <c r="J52" s="309">
        <f t="shared" si="10"/>
        <v>7.3677577954633098E-4</v>
      </c>
      <c r="K52" s="259">
        <f t="shared" si="11"/>
        <v>7.908640343407063E-3</v>
      </c>
      <c r="L52" s="64">
        <f t="shared" si="14"/>
        <v>10.666845942392737</v>
      </c>
      <c r="N52" s="39">
        <f t="shared" si="12"/>
        <v>4.7736414206247311</v>
      </c>
      <c r="O52" s="173">
        <f t="shared" si="12"/>
        <v>2.9822272800177196</v>
      </c>
      <c r="P52" s="64">
        <f t="shared" si="7"/>
        <v>-0.37527203716373136</v>
      </c>
    </row>
    <row r="53" spans="1:16" ht="20.100000000000001" customHeight="1" x14ac:dyDescent="0.25">
      <c r="A53" s="44" t="s">
        <v>193</v>
      </c>
      <c r="B53" s="24">
        <v>150.74</v>
      </c>
      <c r="C53" s="160">
        <v>783.5200000000001</v>
      </c>
      <c r="D53" s="309">
        <f t="shared" si="8"/>
        <v>8.2646871039574713E-4</v>
      </c>
      <c r="E53" s="259">
        <f t="shared" si="9"/>
        <v>4.0181145415981679E-3</v>
      </c>
      <c r="F53" s="64">
        <f t="shared" si="13"/>
        <v>4.1978240679315384</v>
      </c>
      <c r="H53" s="24">
        <v>53.597000000000001</v>
      </c>
      <c r="I53" s="160">
        <v>255.80700000000002</v>
      </c>
      <c r="J53" s="309">
        <f t="shared" si="10"/>
        <v>1.179902338243836E-3</v>
      </c>
      <c r="K53" s="259">
        <f t="shared" si="11"/>
        <v>5.1812079933359892E-3</v>
      </c>
      <c r="L53" s="64">
        <f t="shared" si="14"/>
        <v>3.7727857902494542</v>
      </c>
      <c r="N53" s="39">
        <f t="shared" ref="N53:N54" si="15">(H53/B53)*10</f>
        <v>3.5555924107735173</v>
      </c>
      <c r="O53" s="173">
        <f t="shared" ref="O53:O54" si="16">(I53/C53)*10</f>
        <v>3.2648432713906472</v>
      </c>
      <c r="P53" s="64">
        <f t="shared" ref="P53:P54" si="17">(O53-N53)/N53</f>
        <v>-8.1772347837703291E-2</v>
      </c>
    </row>
    <row r="54" spans="1:16" ht="20.100000000000001" customHeight="1" x14ac:dyDescent="0.25">
      <c r="A54" s="44" t="s">
        <v>192</v>
      </c>
      <c r="B54" s="24">
        <v>1038.0700000000002</v>
      </c>
      <c r="C54" s="160">
        <v>843.11000000000013</v>
      </c>
      <c r="D54" s="309">
        <f t="shared" si="8"/>
        <v>5.6914712365696788E-3</v>
      </c>
      <c r="E54" s="259">
        <f t="shared" si="9"/>
        <v>4.3237090963432097E-3</v>
      </c>
      <c r="F54" s="64">
        <f t="shared" si="13"/>
        <v>-0.18781007061180846</v>
      </c>
      <c r="H54" s="24">
        <v>250.221</v>
      </c>
      <c r="I54" s="160">
        <v>228.20800000000003</v>
      </c>
      <c r="J54" s="309">
        <f t="shared" si="10"/>
        <v>5.5084490359107955E-3</v>
      </c>
      <c r="K54" s="259">
        <f t="shared" si="11"/>
        <v>4.6222078119176552E-3</v>
      </c>
      <c r="L54" s="64">
        <f t="shared" si="14"/>
        <v>-8.7974230779990392E-2</v>
      </c>
      <c r="N54" s="39">
        <f t="shared" si="15"/>
        <v>2.4104443823634241</v>
      </c>
      <c r="O54" s="173">
        <f t="shared" si="16"/>
        <v>2.7067405202168162</v>
      </c>
      <c r="P54" s="64">
        <f t="shared" si="17"/>
        <v>0.12292178986634648</v>
      </c>
    </row>
    <row r="55" spans="1:16" ht="20.100000000000001" customHeight="1" x14ac:dyDescent="0.25">
      <c r="A55" s="44" t="s">
        <v>188</v>
      </c>
      <c r="B55" s="24">
        <v>528.39</v>
      </c>
      <c r="C55" s="160">
        <v>505.59000000000003</v>
      </c>
      <c r="D55" s="309">
        <f t="shared" si="8"/>
        <v>2.8970266809473849E-3</v>
      </c>
      <c r="E55" s="259">
        <f t="shared" si="9"/>
        <v>2.5928100509069554E-3</v>
      </c>
      <c r="F55" s="64">
        <f t="shared" si="13"/>
        <v>-4.3149946062567335E-2</v>
      </c>
      <c r="H55" s="24">
        <v>203.14699999999996</v>
      </c>
      <c r="I55" s="160">
        <v>199.71199999999999</v>
      </c>
      <c r="J55" s="309">
        <f t="shared" si="10"/>
        <v>4.4721462079448573E-3</v>
      </c>
      <c r="K55" s="259">
        <f t="shared" si="11"/>
        <v>4.0450394663364055E-3</v>
      </c>
      <c r="L55" s="64">
        <f t="shared" si="14"/>
        <v>-1.6908937862729817E-2</v>
      </c>
      <c r="N55" s="39">
        <f t="shared" ref="N55" si="18">(H55/B55)*10</f>
        <v>3.8446412687598168</v>
      </c>
      <c r="O55" s="173">
        <f t="shared" ref="O55" si="19">(I55/C55)*10</f>
        <v>3.9500781265452241</v>
      </c>
      <c r="P55" s="64">
        <f t="shared" ref="P55" si="20">(O55-N55)/N55</f>
        <v>2.7424368208849425E-2</v>
      </c>
    </row>
    <row r="56" spans="1:16" ht="20.100000000000001" customHeight="1" x14ac:dyDescent="0.25">
      <c r="A56" s="44" t="s">
        <v>190</v>
      </c>
      <c r="B56" s="24">
        <v>526.74999999999989</v>
      </c>
      <c r="C56" s="160">
        <v>448.37999999999994</v>
      </c>
      <c r="D56" s="309">
        <f t="shared" si="8"/>
        <v>2.8880349820947305E-3</v>
      </c>
      <c r="E56" s="259">
        <f t="shared" si="9"/>
        <v>2.2994208165225982E-3</v>
      </c>
      <c r="F56" s="64">
        <f t="shared" si="13"/>
        <v>-0.14878025628856187</v>
      </c>
      <c r="H56" s="24">
        <v>157.01800000000003</v>
      </c>
      <c r="I56" s="160">
        <v>126.44</v>
      </c>
      <c r="J56" s="309">
        <f t="shared" si="10"/>
        <v>3.4566469269990984E-3</v>
      </c>
      <c r="K56" s="259">
        <f t="shared" si="11"/>
        <v>2.5609617355170206E-3</v>
      </c>
      <c r="L56" s="64">
        <f t="shared" si="14"/>
        <v>-0.19474200410144077</v>
      </c>
      <c r="N56" s="39">
        <f t="shared" ref="N56" si="21">(H56/B56)*10</f>
        <v>2.9808827717133379</v>
      </c>
      <c r="O56" s="173">
        <f t="shared" ref="O56" si="22">(I56/C56)*10</f>
        <v>2.8199295240644102</v>
      </c>
      <c r="P56" s="64">
        <f t="shared" si="7"/>
        <v>-5.3995161827989552E-2</v>
      </c>
    </row>
    <row r="57" spans="1:16" ht="20.100000000000001" customHeight="1" x14ac:dyDescent="0.25">
      <c r="A57" s="44" t="s">
        <v>194</v>
      </c>
      <c r="B57" s="24">
        <v>318.52999999999997</v>
      </c>
      <c r="C57" s="160">
        <v>227.12</v>
      </c>
      <c r="D57" s="309">
        <f t="shared" si="8"/>
        <v>1.746418192399876E-3</v>
      </c>
      <c r="E57" s="259">
        <f t="shared" si="9"/>
        <v>1.1647362858481928E-3</v>
      </c>
      <c r="F57" s="64">
        <f t="shared" si="13"/>
        <v>-0.28697453928986272</v>
      </c>
      <c r="H57" s="24">
        <v>85.195000000000022</v>
      </c>
      <c r="I57" s="160">
        <v>58.379000000000005</v>
      </c>
      <c r="J57" s="309">
        <f t="shared" si="10"/>
        <v>1.8755113104592354E-3</v>
      </c>
      <c r="K57" s="259">
        <f t="shared" si="11"/>
        <v>1.1824294934969009E-3</v>
      </c>
      <c r="L57" s="64">
        <f t="shared" si="14"/>
        <v>-0.31476025588356138</v>
      </c>
      <c r="N57" s="39">
        <f t="shared" ref="N57" si="23">(H57/B57)*10</f>
        <v>2.6746303330926451</v>
      </c>
      <c r="O57" s="173">
        <f t="shared" ref="O57" si="24">(I57/C57)*10</f>
        <v>2.5704033110250091</v>
      </c>
      <c r="P57" s="64">
        <f t="shared" ref="P57" si="25">(O57-N57)/N57</f>
        <v>-3.8968757954344846E-2</v>
      </c>
    </row>
    <row r="58" spans="1:16" ht="20.100000000000001" customHeight="1" x14ac:dyDescent="0.25">
      <c r="A58" s="44" t="s">
        <v>191</v>
      </c>
      <c r="B58" s="24">
        <v>151.16000000000003</v>
      </c>
      <c r="C58" s="160">
        <v>135.65000000000003</v>
      </c>
      <c r="D58" s="309">
        <f t="shared" si="8"/>
        <v>8.2877146254093899E-4</v>
      </c>
      <c r="E58" s="259">
        <f t="shared" si="9"/>
        <v>6.956519777003671E-4</v>
      </c>
      <c r="F58" s="64">
        <f t="shared" si="13"/>
        <v>-0.10260650965863978</v>
      </c>
      <c r="H58" s="24">
        <v>51.507999999999996</v>
      </c>
      <c r="I58" s="160">
        <v>52.098999999999997</v>
      </c>
      <c r="J58" s="309">
        <f t="shared" si="10"/>
        <v>1.1339143914447358E-3</v>
      </c>
      <c r="K58" s="259">
        <f t="shared" si="11"/>
        <v>1.0552320899928917E-3</v>
      </c>
      <c r="L58" s="64">
        <f t="shared" si="14"/>
        <v>1.147394579482801E-2</v>
      </c>
      <c r="N58" s="39">
        <f t="shared" si="12"/>
        <v>3.4075152156655193</v>
      </c>
      <c r="O58" s="173">
        <f t="shared" si="12"/>
        <v>3.8406929598230728</v>
      </c>
      <c r="P58" s="64">
        <f t="shared" si="7"/>
        <v>0.12712422887096334</v>
      </c>
    </row>
    <row r="59" spans="1:16" ht="20.100000000000001" customHeight="1" x14ac:dyDescent="0.25">
      <c r="A59" s="44" t="s">
        <v>196</v>
      </c>
      <c r="B59" s="24">
        <v>29.31</v>
      </c>
      <c r="C59" s="160">
        <v>58.040000000000006</v>
      </c>
      <c r="D59" s="309">
        <f t="shared" si="8"/>
        <v>1.6069920327517145E-4</v>
      </c>
      <c r="E59" s="259">
        <f t="shared" si="9"/>
        <v>2.9764571165299887E-4</v>
      </c>
      <c r="F59" s="64">
        <f>(C59-B59)/B59</f>
        <v>0.98021153190037558</v>
      </c>
      <c r="H59" s="24">
        <v>12.018000000000001</v>
      </c>
      <c r="I59" s="160">
        <v>35.014000000000003</v>
      </c>
      <c r="J59" s="309">
        <f t="shared" si="10"/>
        <v>2.6456828369152049E-4</v>
      </c>
      <c r="K59" s="259">
        <f t="shared" si="11"/>
        <v>7.0918628762569572E-4</v>
      </c>
      <c r="L59" s="64">
        <f>(I59-H59)/H59</f>
        <v>1.9134631386253953</v>
      </c>
      <c r="N59" s="39">
        <f t="shared" si="12"/>
        <v>4.1003070624360287</v>
      </c>
      <c r="O59" s="173">
        <f t="shared" si="12"/>
        <v>6.0327360441075122</v>
      </c>
      <c r="P59" s="64">
        <f>(O59-N59)/N59</f>
        <v>0.47128884550500233</v>
      </c>
    </row>
    <row r="60" spans="1:16" ht="20.100000000000001" customHeight="1" x14ac:dyDescent="0.25">
      <c r="A60" s="44" t="s">
        <v>216</v>
      </c>
      <c r="B60" s="24">
        <v>89.14</v>
      </c>
      <c r="C60" s="160">
        <v>99.29</v>
      </c>
      <c r="D60" s="309">
        <f t="shared" si="8"/>
        <v>4.8873172910094797E-4</v>
      </c>
      <c r="E60" s="259">
        <f t="shared" si="9"/>
        <v>5.0918750361864681E-4</v>
      </c>
      <c r="F60" s="64">
        <f>(C60-B60)/B60</f>
        <v>0.11386582903298188</v>
      </c>
      <c r="H60" s="24">
        <v>31.694999999999997</v>
      </c>
      <c r="I60" s="160">
        <v>28.475999999999999</v>
      </c>
      <c r="J60" s="309">
        <f t="shared" si="10"/>
        <v>6.9774436275609419E-4</v>
      </c>
      <c r="K60" s="259">
        <f t="shared" si="11"/>
        <v>5.7676325830894237E-4</v>
      </c>
      <c r="L60" s="64">
        <f>(I60-H60)/H60</f>
        <v>-0.10156176053005199</v>
      </c>
      <c r="N60" s="39">
        <f t="shared" si="12"/>
        <v>3.5556428090643926</v>
      </c>
      <c r="O60" s="173">
        <f t="shared" si="12"/>
        <v>2.8679625339913386</v>
      </c>
      <c r="P60" s="64">
        <f>(O60-N60)/N60</f>
        <v>-0.1934053311879225</v>
      </c>
    </row>
    <row r="61" spans="1:16" ht="20.100000000000001" customHeight="1" thickBot="1" x14ac:dyDescent="0.3">
      <c r="A61" s="13" t="s">
        <v>17</v>
      </c>
      <c r="B61" s="24">
        <f>B62-SUM(B39:B60)</f>
        <v>180.94999999995343</v>
      </c>
      <c r="C61" s="160">
        <f>C62-SUM(C39:C60)</f>
        <v>179.78999999994994</v>
      </c>
      <c r="D61" s="309">
        <f t="shared" si="8"/>
        <v>9.921023825532171E-4</v>
      </c>
      <c r="E61" s="259">
        <f t="shared" si="9"/>
        <v>9.2201451581801804E-4</v>
      </c>
      <c r="F61" s="64">
        <f t="shared" si="13"/>
        <v>-6.4106106659507656E-3</v>
      </c>
      <c r="H61" s="24">
        <f>H62-SUM(H39:H60)</f>
        <v>62.493000000016764</v>
      </c>
      <c r="I61" s="160">
        <f>I62-SUM(I39:I60)</f>
        <v>66.092000000004191</v>
      </c>
      <c r="J61" s="309">
        <f t="shared" si="10"/>
        <v>1.3757418665949928E-3</v>
      </c>
      <c r="K61" s="259">
        <f t="shared" si="11"/>
        <v>1.3386514000617025E-3</v>
      </c>
      <c r="L61" s="64">
        <f t="shared" si="14"/>
        <v>5.7590450130197972E-2</v>
      </c>
      <c r="N61" s="39">
        <f t="shared" si="12"/>
        <v>3.4536059685014009</v>
      </c>
      <c r="O61" s="173">
        <f t="shared" si="12"/>
        <v>3.6760665220547635</v>
      </c>
      <c r="P61" s="64">
        <f t="shared" si="7"/>
        <v>6.4413993832044866E-2</v>
      </c>
    </row>
    <row r="62" spans="1:16" ht="26.25" customHeight="1" thickBot="1" x14ac:dyDescent="0.3">
      <c r="A62" s="17" t="s">
        <v>18</v>
      </c>
      <c r="B62" s="46">
        <v>182390.45</v>
      </c>
      <c r="C62" s="171">
        <v>194996.93</v>
      </c>
      <c r="D62" s="315">
        <f>SUM(D39:D61)</f>
        <v>0.99999999999999967</v>
      </c>
      <c r="E62" s="316">
        <f>SUM(E39:E61)</f>
        <v>0.99999999999999956</v>
      </c>
      <c r="F62" s="69">
        <f t="shared" si="13"/>
        <v>6.9118092531708655E-2</v>
      </c>
      <c r="G62" s="2"/>
      <c r="H62" s="46">
        <v>45424.946000000011</v>
      </c>
      <c r="I62" s="171">
        <v>49372.077000000012</v>
      </c>
      <c r="J62" s="315">
        <f>SUM(J39:J61)</f>
        <v>1</v>
      </c>
      <c r="K62" s="316">
        <f>SUM(K39:K61)</f>
        <v>1</v>
      </c>
      <c r="L62" s="69">
        <f t="shared" si="14"/>
        <v>8.6893465982326099E-2</v>
      </c>
      <c r="M62" s="2"/>
      <c r="N62" s="34">
        <f t="shared" si="12"/>
        <v>2.4905331392076726</v>
      </c>
      <c r="O62" s="166">
        <f t="shared" si="12"/>
        <v>2.5319412464596249</v>
      </c>
      <c r="P62" s="69">
        <f t="shared" si="7"/>
        <v>1.6626202077008184E-2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jan-abril</v>
      </c>
      <c r="C66" s="459"/>
      <c r="D66" s="457" t="str">
        <f>B5</f>
        <v>jan-abril</v>
      </c>
      <c r="E66" s="459"/>
      <c r="F66" s="149" t="str">
        <f>F37</f>
        <v>2022/2021</v>
      </c>
      <c r="H66" s="460" t="str">
        <f>B5</f>
        <v>jan-abril</v>
      </c>
      <c r="I66" s="459"/>
      <c r="J66" s="457" t="str">
        <f>B5</f>
        <v>jan-abril</v>
      </c>
      <c r="K66" s="458"/>
      <c r="L66" s="149" t="str">
        <f>F66</f>
        <v>2022/2021</v>
      </c>
      <c r="N66" s="460" t="str">
        <f>B5</f>
        <v>jan-abril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 t="s">
        <v>23</v>
      </c>
    </row>
    <row r="68" spans="1:16" ht="20.100000000000001" customHeight="1" x14ac:dyDescent="0.25">
      <c r="A68" s="44" t="s">
        <v>163</v>
      </c>
      <c r="B68" s="45">
        <v>69689.59</v>
      </c>
      <c r="C68" s="167">
        <v>60689.219999999987</v>
      </c>
      <c r="D68" s="309">
        <f>B68/$B$96</f>
        <v>0.24663001581746796</v>
      </c>
      <c r="E68" s="308">
        <f>C68/$C$96</f>
        <v>0.22878258355968098</v>
      </c>
      <c r="F68" s="73">
        <f t="shared" ref="F68:F87" si="26">(C68-B68)/B68</f>
        <v>-0.12914941815556685</v>
      </c>
      <c r="H68" s="24">
        <v>19244.42300000001</v>
      </c>
      <c r="I68" s="167">
        <v>17677.640000000003</v>
      </c>
      <c r="J68" s="307">
        <f>H68/$H$96</f>
        <v>0.22768805760622612</v>
      </c>
      <c r="K68" s="308">
        <f>I68/$I$96</f>
        <v>0.20960291390740105</v>
      </c>
      <c r="L68" s="73">
        <f t="shared" ref="L68:L87" si="27">(I68-H68)/H68</f>
        <v>-8.141491173832574E-2</v>
      </c>
      <c r="N68" s="48">
        <f t="shared" ref="N68:O96" si="28">(H68/B68)*10</f>
        <v>2.7614487328738786</v>
      </c>
      <c r="O68" s="169">
        <f t="shared" si="28"/>
        <v>2.9128138407447004</v>
      </c>
      <c r="P68" s="73">
        <f t="shared" si="7"/>
        <v>5.4813658522385095E-2</v>
      </c>
    </row>
    <row r="69" spans="1:16" ht="20.100000000000001" customHeight="1" x14ac:dyDescent="0.25">
      <c r="A69" s="44" t="s">
        <v>165</v>
      </c>
      <c r="B69" s="24">
        <v>55563.25</v>
      </c>
      <c r="C69" s="160">
        <v>45961.739999999991</v>
      </c>
      <c r="D69" s="309">
        <f t="shared" ref="D69:D95" si="29">B69/$B$96</f>
        <v>0.19663719109798072</v>
      </c>
      <c r="E69" s="259">
        <f t="shared" ref="E69:E95" si="30">C69/$C$96</f>
        <v>0.17326381228986518</v>
      </c>
      <c r="F69" s="64">
        <f t="shared" si="26"/>
        <v>-0.17280324675032524</v>
      </c>
      <c r="H69" s="24">
        <v>16717.254999999997</v>
      </c>
      <c r="I69" s="160">
        <v>15031.546000000004</v>
      </c>
      <c r="J69" s="258">
        <f t="shared" ref="J69:J96" si="31">H69/$H$96</f>
        <v>0.19778817579815042</v>
      </c>
      <c r="K69" s="259">
        <f t="shared" ref="K69:K96" si="32">I69/$I$96</f>
        <v>0.17822830661406946</v>
      </c>
      <c r="L69" s="64">
        <f t="shared" si="27"/>
        <v>-0.10083647105939304</v>
      </c>
      <c r="N69" s="47">
        <f t="shared" si="28"/>
        <v>3.0086891965462783</v>
      </c>
      <c r="O69" s="163">
        <f t="shared" si="28"/>
        <v>3.2704475505061397</v>
      </c>
      <c r="P69" s="64">
        <f t="shared" si="7"/>
        <v>8.7000795648928403E-2</v>
      </c>
    </row>
    <row r="70" spans="1:16" ht="20.100000000000001" customHeight="1" x14ac:dyDescent="0.25">
      <c r="A70" s="44" t="s">
        <v>166</v>
      </c>
      <c r="B70" s="24">
        <v>35300.36</v>
      </c>
      <c r="C70" s="160">
        <v>36797.53</v>
      </c>
      <c r="D70" s="309">
        <f t="shared" si="29"/>
        <v>0.12492724300949845</v>
      </c>
      <c r="E70" s="259">
        <f t="shared" si="30"/>
        <v>0.13871712277756856</v>
      </c>
      <c r="F70" s="64">
        <f t="shared" si="26"/>
        <v>4.241231534182649E-2</v>
      </c>
      <c r="H70" s="24">
        <v>11880.674999999999</v>
      </c>
      <c r="I70" s="160">
        <v>13189.035</v>
      </c>
      <c r="J70" s="258">
        <f t="shared" si="31"/>
        <v>0.14056476589611697</v>
      </c>
      <c r="K70" s="259">
        <f t="shared" si="32"/>
        <v>0.15638174369580435</v>
      </c>
      <c r="L70" s="64">
        <f t="shared" si="27"/>
        <v>0.11012505602585718</v>
      </c>
      <c r="N70" s="47">
        <f t="shared" si="28"/>
        <v>3.3655959882562101</v>
      </c>
      <c r="O70" s="163">
        <f t="shared" si="28"/>
        <v>3.5842174732923651</v>
      </c>
      <c r="P70" s="64">
        <f t="shared" si="7"/>
        <v>6.4957732835136756E-2</v>
      </c>
    </row>
    <row r="71" spans="1:16" ht="20.100000000000001" customHeight="1" x14ac:dyDescent="0.25">
      <c r="A71" s="44" t="s">
        <v>164</v>
      </c>
      <c r="B71" s="24">
        <v>34302.789999999986</v>
      </c>
      <c r="C71" s="160">
        <v>37965.26999999999</v>
      </c>
      <c r="D71" s="309">
        <f t="shared" si="29"/>
        <v>0.12139686343804403</v>
      </c>
      <c r="E71" s="259">
        <f t="shared" si="30"/>
        <v>0.14311919902975931</v>
      </c>
      <c r="F71" s="64">
        <f t="shared" si="26"/>
        <v>0.10676915784401224</v>
      </c>
      <c r="H71" s="24">
        <v>9258.8000000000011</v>
      </c>
      <c r="I71" s="160">
        <v>10660.361000000001</v>
      </c>
      <c r="J71" s="258">
        <f t="shared" si="31"/>
        <v>0.1095443696994462</v>
      </c>
      <c r="K71" s="259">
        <f t="shared" si="32"/>
        <v>0.12639937960637368</v>
      </c>
      <c r="L71" s="64">
        <f t="shared" si="27"/>
        <v>0.15137609625437418</v>
      </c>
      <c r="N71" s="47">
        <f t="shared" si="28"/>
        <v>2.6991390496224952</v>
      </c>
      <c r="O71" s="163">
        <f t="shared" si="28"/>
        <v>2.8079244530593366</v>
      </c>
      <c r="P71" s="64">
        <f t="shared" si="7"/>
        <v>4.0303741836514966E-2</v>
      </c>
    </row>
    <row r="72" spans="1:16" ht="20.100000000000001" customHeight="1" x14ac:dyDescent="0.25">
      <c r="A72" s="44" t="s">
        <v>170</v>
      </c>
      <c r="B72" s="24">
        <v>21235.51</v>
      </c>
      <c r="C72" s="160">
        <v>19374.41</v>
      </c>
      <c r="D72" s="309">
        <f t="shared" si="29"/>
        <v>7.5152030126622915E-2</v>
      </c>
      <c r="E72" s="259">
        <f t="shared" si="30"/>
        <v>7.3036489425049783E-2</v>
      </c>
      <c r="F72" s="64">
        <f t="shared" si="26"/>
        <v>-8.7640937279114026E-2</v>
      </c>
      <c r="H72" s="24">
        <v>7791.3799999999983</v>
      </c>
      <c r="I72" s="160">
        <v>8147.094000000001</v>
      </c>
      <c r="J72" s="258">
        <f t="shared" si="31"/>
        <v>9.2182767873684582E-2</v>
      </c>
      <c r="K72" s="259">
        <f t="shared" si="32"/>
        <v>9.6599695563293717E-2</v>
      </c>
      <c r="L72" s="64">
        <f t="shared" si="27"/>
        <v>4.5654813396343488E-2</v>
      </c>
      <c r="N72" s="47">
        <f t="shared" si="28"/>
        <v>3.6690336139796025</v>
      </c>
      <c r="O72" s="163">
        <f t="shared" si="28"/>
        <v>4.2050797933975801</v>
      </c>
      <c r="P72" s="64">
        <f t="shared" ref="P72:P90" si="33">(O72-N72)/N72</f>
        <v>0.1461001004121511</v>
      </c>
    </row>
    <row r="73" spans="1:16" ht="20.100000000000001" customHeight="1" x14ac:dyDescent="0.25">
      <c r="A73" s="44" t="s">
        <v>171</v>
      </c>
      <c r="B73" s="24">
        <v>8276.4</v>
      </c>
      <c r="C73" s="160">
        <v>8671.9200000000019</v>
      </c>
      <c r="D73" s="309">
        <f t="shared" si="29"/>
        <v>2.9290008205123487E-2</v>
      </c>
      <c r="E73" s="259">
        <f t="shared" si="30"/>
        <v>3.2690884180466805E-2</v>
      </c>
      <c r="F73" s="64">
        <f t="shared" si="26"/>
        <v>4.7788893721908351E-2</v>
      </c>
      <c r="H73" s="24">
        <v>2515.8300000000008</v>
      </c>
      <c r="I73" s="160">
        <v>3064.6870000000004</v>
      </c>
      <c r="J73" s="258">
        <f t="shared" si="31"/>
        <v>2.9765737635650168E-2</v>
      </c>
      <c r="K73" s="259">
        <f t="shared" si="32"/>
        <v>3.633784404559269E-2</v>
      </c>
      <c r="L73" s="64">
        <f t="shared" si="27"/>
        <v>0.21816140200251977</v>
      </c>
      <c r="N73" s="47">
        <f t="shared" si="28"/>
        <v>3.0397636653617526</v>
      </c>
      <c r="O73" s="163">
        <f t="shared" si="28"/>
        <v>3.5340351387005415</v>
      </c>
      <c r="P73" s="64">
        <f t="shared" si="33"/>
        <v>0.16260194138479753</v>
      </c>
    </row>
    <row r="74" spans="1:16" ht="20.100000000000001" customHeight="1" x14ac:dyDescent="0.25">
      <c r="A74" s="44" t="s">
        <v>178</v>
      </c>
      <c r="B74" s="24">
        <v>15208.220000000001</v>
      </c>
      <c r="C74" s="160">
        <v>11298.169999999998</v>
      </c>
      <c r="D74" s="309">
        <f t="shared" si="29"/>
        <v>5.3821575634976943E-2</v>
      </c>
      <c r="E74" s="259">
        <f t="shared" si="30"/>
        <v>4.259116400073161E-2</v>
      </c>
      <c r="F74" s="64">
        <f t="shared" si="26"/>
        <v>-0.25710109401363229</v>
      </c>
      <c r="H74" s="24">
        <v>3667.096</v>
      </c>
      <c r="I74" s="160">
        <v>2952.2779999999998</v>
      </c>
      <c r="J74" s="258">
        <f t="shared" si="31"/>
        <v>4.3386801739681201E-2</v>
      </c>
      <c r="K74" s="259">
        <f t="shared" si="32"/>
        <v>3.5005016023898779E-2</v>
      </c>
      <c r="L74" s="64">
        <f t="shared" si="27"/>
        <v>-0.19492753939356924</v>
      </c>
      <c r="N74" s="47">
        <f t="shared" si="28"/>
        <v>2.4112591743149423</v>
      </c>
      <c r="O74" s="163">
        <f t="shared" si="28"/>
        <v>2.6130585749727615</v>
      </c>
      <c r="P74" s="64">
        <f t="shared" si="33"/>
        <v>8.36904646366569E-2</v>
      </c>
    </row>
    <row r="75" spans="1:16" ht="20.100000000000001" customHeight="1" x14ac:dyDescent="0.25">
      <c r="A75" s="44" t="s">
        <v>181</v>
      </c>
      <c r="B75" s="24">
        <v>8899.1200000000026</v>
      </c>
      <c r="C75" s="160">
        <v>5352.7199999999993</v>
      </c>
      <c r="D75" s="309">
        <f t="shared" si="29"/>
        <v>3.149380138929711E-2</v>
      </c>
      <c r="E75" s="259">
        <f t="shared" si="30"/>
        <v>2.0178362988873075E-2</v>
      </c>
      <c r="F75" s="64">
        <f t="shared" si="26"/>
        <v>-0.39851131347818686</v>
      </c>
      <c r="H75" s="24">
        <v>3089.8270000000007</v>
      </c>
      <c r="I75" s="160">
        <v>1941.4049999999997</v>
      </c>
      <c r="J75" s="258">
        <f t="shared" si="31"/>
        <v>3.6556913552007908E-2</v>
      </c>
      <c r="K75" s="259">
        <f t="shared" si="32"/>
        <v>2.3019144245181925E-2</v>
      </c>
      <c r="L75" s="64">
        <f t="shared" si="27"/>
        <v>-0.37167841435782673</v>
      </c>
      <c r="N75" s="47">
        <f t="shared" si="28"/>
        <v>3.4720590350506564</v>
      </c>
      <c r="O75" s="163">
        <f t="shared" si="28"/>
        <v>3.6269504102587096</v>
      </c>
      <c r="P75" s="64">
        <f t="shared" si="33"/>
        <v>4.4610812674673705E-2</v>
      </c>
    </row>
    <row r="76" spans="1:16" ht="20.100000000000001" customHeight="1" x14ac:dyDescent="0.25">
      <c r="A76" s="44" t="s">
        <v>179</v>
      </c>
      <c r="B76" s="24">
        <v>5166.1399999999994</v>
      </c>
      <c r="C76" s="160">
        <v>3938.7500000000005</v>
      </c>
      <c r="D76" s="309">
        <f t="shared" si="29"/>
        <v>1.8282862475087796E-2</v>
      </c>
      <c r="E76" s="259">
        <f t="shared" si="30"/>
        <v>1.4848063642862666E-2</v>
      </c>
      <c r="F76" s="64">
        <f t="shared" si="26"/>
        <v>-0.23758357303518665</v>
      </c>
      <c r="H76" s="24">
        <v>1450.0030000000002</v>
      </c>
      <c r="I76" s="160">
        <v>1328.9829999999999</v>
      </c>
      <c r="J76" s="258">
        <f t="shared" si="31"/>
        <v>1.7155534701830268E-2</v>
      </c>
      <c r="K76" s="259">
        <f t="shared" si="32"/>
        <v>1.5757686508685521E-2</v>
      </c>
      <c r="L76" s="64">
        <f t="shared" si="27"/>
        <v>-8.346189628573196E-2</v>
      </c>
      <c r="N76" s="47">
        <f t="shared" si="28"/>
        <v>2.8067435261142752</v>
      </c>
      <c r="O76" s="163">
        <f t="shared" si="28"/>
        <v>3.3741237702316718</v>
      </c>
      <c r="P76" s="64">
        <f t="shared" si="33"/>
        <v>0.20214894550870904</v>
      </c>
    </row>
    <row r="77" spans="1:16" ht="20.100000000000001" customHeight="1" x14ac:dyDescent="0.25">
      <c r="A77" s="44" t="s">
        <v>202</v>
      </c>
      <c r="B77" s="24">
        <v>171.95999999999998</v>
      </c>
      <c r="C77" s="160">
        <v>4012.71</v>
      </c>
      <c r="D77" s="309">
        <f t="shared" si="29"/>
        <v>6.0856287890302967E-4</v>
      </c>
      <c r="E77" s="259">
        <f t="shared" si="30"/>
        <v>1.5126873617353586E-2</v>
      </c>
      <c r="F77" s="64">
        <f t="shared" si="26"/>
        <v>22.335136078157714</v>
      </c>
      <c r="H77" s="24">
        <v>56.491</v>
      </c>
      <c r="I77" s="160">
        <v>877.56199999999978</v>
      </c>
      <c r="J77" s="258">
        <f t="shared" si="31"/>
        <v>6.6836641775299332E-4</v>
      </c>
      <c r="K77" s="259">
        <f t="shared" si="32"/>
        <v>1.0405209764109156E-2</v>
      </c>
      <c r="L77" s="64">
        <f t="shared" si="27"/>
        <v>14.534545325804107</v>
      </c>
      <c r="N77" s="47">
        <f t="shared" si="28"/>
        <v>3.2851244475459414</v>
      </c>
      <c r="O77" s="163">
        <f t="shared" si="28"/>
        <v>2.1869559474768914</v>
      </c>
      <c r="P77" s="64">
        <f t="shared" si="33"/>
        <v>-0.33428520520414545</v>
      </c>
    </row>
    <row r="78" spans="1:16" ht="20.100000000000001" customHeight="1" x14ac:dyDescent="0.25">
      <c r="A78" s="44" t="s">
        <v>200</v>
      </c>
      <c r="B78" s="24">
        <v>2711.5199999999991</v>
      </c>
      <c r="C78" s="160">
        <v>1855.2899999999997</v>
      </c>
      <c r="D78" s="309">
        <f t="shared" si="29"/>
        <v>9.5960131274897796E-3</v>
      </c>
      <c r="E78" s="259">
        <f t="shared" si="30"/>
        <v>6.9939610272209884E-3</v>
      </c>
      <c r="F78" s="64">
        <f t="shared" si="26"/>
        <v>-0.315774915914321</v>
      </c>
      <c r="H78" s="24">
        <v>1486.4869999999999</v>
      </c>
      <c r="I78" s="160">
        <v>825.09800000000007</v>
      </c>
      <c r="J78" s="258">
        <f t="shared" si="31"/>
        <v>1.7587190724653375E-2</v>
      </c>
      <c r="K78" s="259">
        <f t="shared" si="32"/>
        <v>9.7831466790345763E-3</v>
      </c>
      <c r="L78" s="64">
        <f t="shared" si="27"/>
        <v>-0.44493426447725398</v>
      </c>
      <c r="N78" s="47">
        <f t="shared" si="28"/>
        <v>5.4821170413642548</v>
      </c>
      <c r="O78" s="163">
        <f t="shared" si="28"/>
        <v>4.4472723940731642</v>
      </c>
      <c r="P78" s="64">
        <f t="shared" si="33"/>
        <v>-0.18876733923826694</v>
      </c>
    </row>
    <row r="79" spans="1:16" ht="20.100000000000001" customHeight="1" x14ac:dyDescent="0.25">
      <c r="A79" s="44" t="s">
        <v>203</v>
      </c>
      <c r="B79" s="24">
        <v>1044.6799999999998</v>
      </c>
      <c r="C79" s="160">
        <v>3065.12</v>
      </c>
      <c r="D79" s="309">
        <f t="shared" si="29"/>
        <v>3.697100885859601E-3</v>
      </c>
      <c r="E79" s="259">
        <f t="shared" si="30"/>
        <v>1.1554705638339881E-2</v>
      </c>
      <c r="F79" s="64">
        <f t="shared" si="26"/>
        <v>1.934027644829039</v>
      </c>
      <c r="H79" s="24">
        <v>317.77499999999998</v>
      </c>
      <c r="I79" s="160">
        <v>791.93100000000004</v>
      </c>
      <c r="J79" s="258">
        <f t="shared" si="31"/>
        <v>3.7597163867068638E-3</v>
      </c>
      <c r="K79" s="259">
        <f t="shared" si="32"/>
        <v>9.389887180279834E-3</v>
      </c>
      <c r="L79" s="64">
        <f t="shared" si="27"/>
        <v>1.4921123436393677</v>
      </c>
      <c r="N79" s="47">
        <f t="shared" si="28"/>
        <v>3.0418405636175674</v>
      </c>
      <c r="O79" s="163">
        <f t="shared" si="28"/>
        <v>2.5836867724591532</v>
      </c>
      <c r="P79" s="64">
        <f t="shared" si="33"/>
        <v>-0.15061729291082435</v>
      </c>
    </row>
    <row r="80" spans="1:16" ht="20.100000000000001" customHeight="1" x14ac:dyDescent="0.25">
      <c r="A80" s="44" t="s">
        <v>185</v>
      </c>
      <c r="B80" s="24">
        <v>2286.46</v>
      </c>
      <c r="C80" s="160">
        <v>3248.8600000000006</v>
      </c>
      <c r="D80" s="309">
        <f t="shared" si="29"/>
        <v>8.0917345900012871E-3</v>
      </c>
      <c r="E80" s="259">
        <f t="shared" si="30"/>
        <v>1.2247357676103028E-2</v>
      </c>
      <c r="F80" s="64">
        <f t="shared" si="26"/>
        <v>0.42091267723905101</v>
      </c>
      <c r="H80" s="24">
        <v>643.66899999999998</v>
      </c>
      <c r="I80" s="160">
        <v>772.38699999999994</v>
      </c>
      <c r="J80" s="258">
        <f t="shared" si="31"/>
        <v>7.6154917375980498E-3</v>
      </c>
      <c r="K80" s="259">
        <f t="shared" si="32"/>
        <v>9.1581549270262162E-3</v>
      </c>
      <c r="L80" s="64">
        <f t="shared" si="27"/>
        <v>0.19997545322207527</v>
      </c>
      <c r="N80" s="47">
        <f t="shared" si="28"/>
        <v>2.8151334377159447</v>
      </c>
      <c r="O80" s="163">
        <f t="shared" si="28"/>
        <v>2.3774093066491009</v>
      </c>
      <c r="P80" s="64">
        <f t="shared" si="33"/>
        <v>-0.1554896564412914</v>
      </c>
    </row>
    <row r="81" spans="1:16" ht="20.100000000000001" customHeight="1" x14ac:dyDescent="0.25">
      <c r="A81" s="44" t="s">
        <v>183</v>
      </c>
      <c r="B81" s="24">
        <v>94.139999999999986</v>
      </c>
      <c r="C81" s="160">
        <v>423.34</v>
      </c>
      <c r="D81" s="309">
        <f t="shared" si="29"/>
        <v>3.3315951046715056E-4</v>
      </c>
      <c r="E81" s="259">
        <f t="shared" si="30"/>
        <v>1.5958817550160531E-3</v>
      </c>
      <c r="F81" s="64">
        <f t="shared" si="26"/>
        <v>3.4969194816231148</v>
      </c>
      <c r="H81" s="24">
        <v>165.46799999999999</v>
      </c>
      <c r="I81" s="160">
        <v>753.4699999999998</v>
      </c>
      <c r="J81" s="258">
        <f t="shared" si="31"/>
        <v>1.9577145813094526E-3</v>
      </c>
      <c r="K81" s="259">
        <f t="shared" si="32"/>
        <v>8.9338569821429438E-3</v>
      </c>
      <c r="L81" s="64">
        <f t="shared" si="27"/>
        <v>3.5535692701912143</v>
      </c>
      <c r="N81" s="47">
        <f t="shared" si="28"/>
        <v>17.576800509878904</v>
      </c>
      <c r="O81" s="163">
        <f t="shared" si="28"/>
        <v>17.798223650021257</v>
      </c>
      <c r="P81" s="64">
        <f t="shared" si="33"/>
        <v>1.2597465620543591E-2</v>
      </c>
    </row>
    <row r="82" spans="1:16" ht="20.100000000000001" customHeight="1" x14ac:dyDescent="0.25">
      <c r="A82" s="44" t="s">
        <v>197</v>
      </c>
      <c r="B82" s="24">
        <v>3828.9800000000005</v>
      </c>
      <c r="C82" s="160">
        <v>3417.59</v>
      </c>
      <c r="D82" s="309">
        <f t="shared" si="29"/>
        <v>1.3550680926157962E-2</v>
      </c>
      <c r="E82" s="259">
        <f t="shared" si="30"/>
        <v>1.2883425915635929E-2</v>
      </c>
      <c r="F82" s="64">
        <f t="shared" si="26"/>
        <v>-0.10744114620603928</v>
      </c>
      <c r="H82" s="24">
        <v>848.32100000000014</v>
      </c>
      <c r="I82" s="160">
        <v>742.27300000000002</v>
      </c>
      <c r="J82" s="258">
        <f t="shared" si="31"/>
        <v>1.0036807064393216E-2</v>
      </c>
      <c r="K82" s="259">
        <f t="shared" si="32"/>
        <v>8.8010947001289919E-3</v>
      </c>
      <c r="L82" s="64">
        <f t="shared" si="27"/>
        <v>-0.12500928304262196</v>
      </c>
      <c r="N82" s="47">
        <f t="shared" si="28"/>
        <v>2.215527372825139</v>
      </c>
      <c r="O82" s="163">
        <f t="shared" si="28"/>
        <v>2.1719193934907346</v>
      </c>
      <c r="P82" s="64">
        <f t="shared" si="33"/>
        <v>-1.9682888990352448E-2</v>
      </c>
    </row>
    <row r="83" spans="1:16" ht="20.100000000000001" customHeight="1" x14ac:dyDescent="0.25">
      <c r="A83" s="44" t="s">
        <v>199</v>
      </c>
      <c r="B83" s="24">
        <v>1121.3799999999999</v>
      </c>
      <c r="C83" s="160">
        <v>2587.4899999999998</v>
      </c>
      <c r="D83" s="309">
        <f t="shared" si="29"/>
        <v>3.9685405974894125E-3</v>
      </c>
      <c r="E83" s="259">
        <f t="shared" si="30"/>
        <v>9.7541646957209037E-3</v>
      </c>
      <c r="F83" s="64">
        <f t="shared" si="26"/>
        <v>1.3074158625978705</v>
      </c>
      <c r="H83" s="24">
        <v>345.613</v>
      </c>
      <c r="I83" s="160">
        <v>669.77800000000013</v>
      </c>
      <c r="J83" s="258">
        <f t="shared" si="31"/>
        <v>4.0890783087370606E-3</v>
      </c>
      <c r="K83" s="259">
        <f t="shared" si="32"/>
        <v>7.9415250265912913E-3</v>
      </c>
      <c r="L83" s="64">
        <f t="shared" si="27"/>
        <v>0.93794214916684304</v>
      </c>
      <c r="N83" s="47">
        <f t="shared" si="28"/>
        <v>3.0820328523783198</v>
      </c>
      <c r="O83" s="163">
        <f t="shared" si="28"/>
        <v>2.5885240136193772</v>
      </c>
      <c r="P83" s="64">
        <f t="shared" si="33"/>
        <v>-0.16012445758912511</v>
      </c>
    </row>
    <row r="84" spans="1:16" ht="20.100000000000001" customHeight="1" x14ac:dyDescent="0.25">
      <c r="A84" s="44" t="s">
        <v>205</v>
      </c>
      <c r="B84" s="24">
        <v>1251.5700000000002</v>
      </c>
      <c r="C84" s="160">
        <v>1399.0600000000006</v>
      </c>
      <c r="D84" s="309">
        <f t="shared" si="29"/>
        <v>4.4292803114018668E-3</v>
      </c>
      <c r="E84" s="259">
        <f t="shared" si="30"/>
        <v>5.2740925217857051E-3</v>
      </c>
      <c r="F84" s="64">
        <f t="shared" si="26"/>
        <v>0.11784398795113374</v>
      </c>
      <c r="H84" s="24">
        <v>418.2</v>
      </c>
      <c r="I84" s="160">
        <v>519.15199999999993</v>
      </c>
      <c r="J84" s="258">
        <f t="shared" si="31"/>
        <v>4.9478825990742206E-3</v>
      </c>
      <c r="K84" s="259">
        <f t="shared" si="32"/>
        <v>6.1555599028408226E-3</v>
      </c>
      <c r="L84" s="64">
        <f t="shared" si="27"/>
        <v>0.24139646102343362</v>
      </c>
      <c r="N84" s="47">
        <f t="shared" si="28"/>
        <v>3.3414031975838343</v>
      </c>
      <c r="O84" s="163">
        <f t="shared" si="28"/>
        <v>3.7107200548939985</v>
      </c>
      <c r="P84" s="64">
        <f t="shared" si="33"/>
        <v>0.11052747467806845</v>
      </c>
    </row>
    <row r="85" spans="1:16" ht="20.100000000000001" customHeight="1" x14ac:dyDescent="0.25">
      <c r="A85" s="44" t="s">
        <v>182</v>
      </c>
      <c r="B85" s="24">
        <v>1701.5399999999997</v>
      </c>
      <c r="C85" s="160">
        <v>1091.2099999999998</v>
      </c>
      <c r="D85" s="309">
        <f t="shared" si="29"/>
        <v>6.0217148230324556E-3</v>
      </c>
      <c r="E85" s="259">
        <f t="shared" si="30"/>
        <v>4.1135780457577055E-3</v>
      </c>
      <c r="F85" s="64">
        <f t="shared" si="26"/>
        <v>-0.35869271365939093</v>
      </c>
      <c r="H85" s="24">
        <v>584.94999999999982</v>
      </c>
      <c r="I85" s="160">
        <v>404.82899999999995</v>
      </c>
      <c r="J85" s="258">
        <f t="shared" si="31"/>
        <v>6.9207650079590255E-3</v>
      </c>
      <c r="K85" s="259">
        <f t="shared" si="32"/>
        <v>4.8000376766479703E-3</v>
      </c>
      <c r="L85" s="64">
        <f t="shared" si="27"/>
        <v>-0.3079254637148473</v>
      </c>
      <c r="N85" s="47">
        <f t="shared" si="28"/>
        <v>3.4377681394501449</v>
      </c>
      <c r="O85" s="163">
        <f t="shared" si="28"/>
        <v>3.7099091833835836</v>
      </c>
      <c r="P85" s="64">
        <f t="shared" si="33"/>
        <v>7.9162128710916005E-2</v>
      </c>
    </row>
    <row r="86" spans="1:16" ht="20.100000000000001" customHeight="1" x14ac:dyDescent="0.25">
      <c r="A86" s="44" t="s">
        <v>198</v>
      </c>
      <c r="B86" s="24">
        <v>1595.5700000000002</v>
      </c>
      <c r="C86" s="160">
        <v>1563.3799999999999</v>
      </c>
      <c r="D86" s="309">
        <f t="shared" si="29"/>
        <v>5.6466891875512166E-3</v>
      </c>
      <c r="E86" s="259">
        <f t="shared" si="30"/>
        <v>5.8935362076746756E-3</v>
      </c>
      <c r="F86" s="64">
        <f t="shared" si="26"/>
        <v>-2.0174608447138188E-2</v>
      </c>
      <c r="H86" s="24">
        <v>341.54800000000012</v>
      </c>
      <c r="I86" s="160">
        <v>362.37400000000002</v>
      </c>
      <c r="J86" s="258">
        <f t="shared" si="31"/>
        <v>4.0409837540616991E-3</v>
      </c>
      <c r="K86" s="259">
        <f t="shared" si="32"/>
        <v>4.2966508156224775E-3</v>
      </c>
      <c r="L86" s="64">
        <f t="shared" si="27"/>
        <v>6.0975324112569541E-2</v>
      </c>
      <c r="N86" s="47">
        <f t="shared" si="28"/>
        <v>2.1406017912094115</v>
      </c>
      <c r="O86" s="163">
        <f t="shared" si="28"/>
        <v>2.3178881653852552</v>
      </c>
      <c r="P86" s="64">
        <f t="shared" si="33"/>
        <v>8.2820809972171075E-2</v>
      </c>
    </row>
    <row r="87" spans="1:16" ht="20.100000000000001" customHeight="1" x14ac:dyDescent="0.25">
      <c r="A87" s="44" t="s">
        <v>204</v>
      </c>
      <c r="B87" s="24">
        <v>1598.0800000000004</v>
      </c>
      <c r="C87" s="160">
        <v>1754.0400000000004</v>
      </c>
      <c r="D87" s="309">
        <f t="shared" si="29"/>
        <v>5.6555720255719579E-3</v>
      </c>
      <c r="E87" s="259">
        <f t="shared" si="30"/>
        <v>6.6122748466205857E-3</v>
      </c>
      <c r="F87" s="64">
        <f t="shared" si="26"/>
        <v>9.7592110532639165E-2</v>
      </c>
      <c r="H87" s="24">
        <v>281.57499999999999</v>
      </c>
      <c r="I87" s="160">
        <v>347.86199999999997</v>
      </c>
      <c r="J87" s="258">
        <f t="shared" si="31"/>
        <v>3.3314204754527109E-3</v>
      </c>
      <c r="K87" s="259">
        <f t="shared" si="32"/>
        <v>4.1245827405500014E-3</v>
      </c>
      <c r="L87" s="64">
        <f t="shared" si="27"/>
        <v>0.23541507591227909</v>
      </c>
      <c r="N87" s="47">
        <f t="shared" si="28"/>
        <v>1.7619580997196631</v>
      </c>
      <c r="O87" s="163">
        <f t="shared" si="28"/>
        <v>1.9832044879250184</v>
      </c>
      <c r="P87" s="64">
        <f t="shared" si="33"/>
        <v>0.12556847307581079</v>
      </c>
    </row>
    <row r="88" spans="1:16" ht="20.100000000000001" customHeight="1" x14ac:dyDescent="0.25">
      <c r="A88" s="44" t="s">
        <v>207</v>
      </c>
      <c r="B88" s="24">
        <v>1958.0700000000004</v>
      </c>
      <c r="C88" s="160">
        <v>1417.6999999999998</v>
      </c>
      <c r="D88" s="309">
        <f t="shared" si="29"/>
        <v>6.9295691805865067E-3</v>
      </c>
      <c r="E88" s="259">
        <f t="shared" si="30"/>
        <v>5.3443604764167301E-3</v>
      </c>
      <c r="F88" s="64">
        <f t="shared" ref="F88:F94" si="34">(C88-B88)/B88</f>
        <v>-0.27597072627638464</v>
      </c>
      <c r="H88" s="24">
        <v>409.14199999999988</v>
      </c>
      <c r="I88" s="160">
        <v>309.327</v>
      </c>
      <c r="J88" s="258">
        <f t="shared" si="31"/>
        <v>4.8407139702305695E-3</v>
      </c>
      <c r="K88" s="259">
        <f t="shared" si="32"/>
        <v>3.6676751280280981E-3</v>
      </c>
      <c r="L88" s="64">
        <f t="shared" ref="L88:L95" si="35">(I88-H88)/H88</f>
        <v>-0.24396175410981985</v>
      </c>
      <c r="N88" s="47">
        <f t="shared" si="28"/>
        <v>2.0895167179927161</v>
      </c>
      <c r="O88" s="163">
        <f t="shared" si="28"/>
        <v>2.1818932073076112</v>
      </c>
      <c r="P88" s="64">
        <f t="shared" si="33"/>
        <v>4.4209499986023602E-2</v>
      </c>
    </row>
    <row r="89" spans="1:16" ht="20.100000000000001" customHeight="1" x14ac:dyDescent="0.25">
      <c r="A89" s="44" t="s">
        <v>184</v>
      </c>
      <c r="B89" s="24">
        <v>1362.3299999999997</v>
      </c>
      <c r="C89" s="160">
        <v>1190.19</v>
      </c>
      <c r="D89" s="309">
        <f t="shared" si="29"/>
        <v>4.8212576576876264E-3</v>
      </c>
      <c r="E89" s="259">
        <f t="shared" si="30"/>
        <v>4.4867069164325523E-3</v>
      </c>
      <c r="F89" s="64">
        <f t="shared" si="34"/>
        <v>-0.12635705005395145</v>
      </c>
      <c r="H89" s="24">
        <v>358.31200000000001</v>
      </c>
      <c r="I89" s="160">
        <v>299.41300000000007</v>
      </c>
      <c r="J89" s="258">
        <f t="shared" si="31"/>
        <v>4.2393249876601681E-3</v>
      </c>
      <c r="K89" s="259">
        <f t="shared" si="32"/>
        <v>3.5501253143381509E-3</v>
      </c>
      <c r="L89" s="64">
        <f t="shared" si="35"/>
        <v>-0.16437908861550812</v>
      </c>
      <c r="N89" s="47">
        <f t="shared" si="28"/>
        <v>2.6301410084193999</v>
      </c>
      <c r="O89" s="163">
        <f t="shared" si="28"/>
        <v>2.5156739680219129</v>
      </c>
      <c r="P89" s="64">
        <f t="shared" si="33"/>
        <v>-4.3521256096560657E-2</v>
      </c>
    </row>
    <row r="90" spans="1:16" ht="20.100000000000001" customHeight="1" x14ac:dyDescent="0.25">
      <c r="A90" s="44" t="s">
        <v>208</v>
      </c>
      <c r="B90" s="24">
        <v>528.15</v>
      </c>
      <c r="C90" s="160">
        <v>658.34</v>
      </c>
      <c r="D90" s="309">
        <f t="shared" si="29"/>
        <v>1.8691119126112766E-3</v>
      </c>
      <c r="E90" s="259">
        <f t="shared" si="30"/>
        <v>2.4817706680145238E-3</v>
      </c>
      <c r="F90" s="64">
        <f t="shared" si="34"/>
        <v>0.24650194073653331</v>
      </c>
      <c r="H90" s="24">
        <v>183.24699999999999</v>
      </c>
      <c r="I90" s="160">
        <v>202.44400000000002</v>
      </c>
      <c r="J90" s="258">
        <f t="shared" si="31"/>
        <v>2.1680646643533088E-3</v>
      </c>
      <c r="K90" s="259">
        <f t="shared" si="32"/>
        <v>2.4003686183828778E-3</v>
      </c>
      <c r="L90" s="64">
        <f t="shared" si="35"/>
        <v>0.10476024164106387</v>
      </c>
      <c r="N90" s="47">
        <f t="shared" si="28"/>
        <v>3.4696014389851366</v>
      </c>
      <c r="O90" s="163">
        <f t="shared" si="28"/>
        <v>3.0750675942522103</v>
      </c>
      <c r="P90" s="64">
        <f t="shared" si="33"/>
        <v>-0.11371157513939929</v>
      </c>
    </row>
    <row r="91" spans="1:16" ht="20.100000000000001" customHeight="1" x14ac:dyDescent="0.25">
      <c r="A91" s="44" t="s">
        <v>201</v>
      </c>
      <c r="B91" s="24">
        <v>144.53999999999996</v>
      </c>
      <c r="C91" s="160">
        <v>396.39000000000004</v>
      </c>
      <c r="D91" s="309">
        <f t="shared" si="29"/>
        <v>5.1152406674019482E-4</v>
      </c>
      <c r="E91" s="259">
        <f t="shared" si="30"/>
        <v>1.4942872605253777E-3</v>
      </c>
      <c r="F91" s="64">
        <f t="shared" si="34"/>
        <v>1.7424242424242433</v>
      </c>
      <c r="H91" s="24">
        <v>50.701999999999998</v>
      </c>
      <c r="I91" s="160">
        <v>195.40599999999995</v>
      </c>
      <c r="J91" s="258">
        <f t="shared" si="31"/>
        <v>5.9987456608862056E-4</v>
      </c>
      <c r="K91" s="259">
        <f t="shared" si="32"/>
        <v>2.3169193961970935E-3</v>
      </c>
      <c r="L91" s="64">
        <f t="shared" si="35"/>
        <v>2.8540097037592198</v>
      </c>
      <c r="N91" s="47">
        <f t="shared" si="28"/>
        <v>3.5078179050781797</v>
      </c>
      <c r="O91" s="163">
        <f t="shared" si="28"/>
        <v>4.9296400010091048</v>
      </c>
      <c r="P91" s="64">
        <f t="shared" ref="P91:P93" si="36">(O91-N91)/N91</f>
        <v>0.40532950523816791</v>
      </c>
    </row>
    <row r="92" spans="1:16" ht="20.100000000000001" customHeight="1" x14ac:dyDescent="0.25">
      <c r="A92" s="44" t="s">
        <v>209</v>
      </c>
      <c r="B92" s="24">
        <v>411.95</v>
      </c>
      <c r="C92" s="160">
        <v>227.79000000000005</v>
      </c>
      <c r="D92" s="309">
        <f t="shared" si="29"/>
        <v>1.4578825189817579E-3</v>
      </c>
      <c r="E92" s="259">
        <f t="shared" si="30"/>
        <v>8.5870908719966658E-4</v>
      </c>
      <c r="F92" s="64">
        <f t="shared" si="34"/>
        <v>-0.44704454424080581</v>
      </c>
      <c r="H92" s="24">
        <v>308.90499999999997</v>
      </c>
      <c r="I92" s="160">
        <v>191.77599999999998</v>
      </c>
      <c r="J92" s="258">
        <f t="shared" si="31"/>
        <v>3.6547720570708321E-3</v>
      </c>
      <c r="K92" s="259">
        <f t="shared" si="32"/>
        <v>2.2738786635266772E-3</v>
      </c>
      <c r="L92" s="64">
        <f t="shared" si="35"/>
        <v>-0.37917482721224971</v>
      </c>
      <c r="N92" s="47">
        <f t="shared" si="28"/>
        <v>7.4986041995387787</v>
      </c>
      <c r="O92" s="163">
        <f t="shared" si="28"/>
        <v>8.41898239606655</v>
      </c>
      <c r="P92" s="64">
        <f t="shared" si="36"/>
        <v>0.12273993559819861</v>
      </c>
    </row>
    <row r="93" spans="1:16" ht="20.100000000000001" customHeight="1" x14ac:dyDescent="0.25">
      <c r="A93" s="44" t="s">
        <v>206</v>
      </c>
      <c r="B93" s="24">
        <v>120.02000000000001</v>
      </c>
      <c r="C93" s="160">
        <v>154.70000000000002</v>
      </c>
      <c r="D93" s="309">
        <f t="shared" si="29"/>
        <v>4.2474829452164245E-4</v>
      </c>
      <c r="E93" s="259">
        <f t="shared" si="30"/>
        <v>5.831787865568656E-4</v>
      </c>
      <c r="F93" s="64">
        <f t="shared" si="34"/>
        <v>0.28895184135977342</v>
      </c>
      <c r="H93" s="24">
        <v>35.029000000000003</v>
      </c>
      <c r="I93" s="160">
        <v>187.72399999999999</v>
      </c>
      <c r="J93" s="258">
        <f t="shared" si="31"/>
        <v>4.144413667215947E-4</v>
      </c>
      <c r="K93" s="259">
        <f t="shared" si="32"/>
        <v>2.2258342974714354E-3</v>
      </c>
      <c r="L93" s="64">
        <f t="shared" si="35"/>
        <v>4.3591024579634015</v>
      </c>
      <c r="N93" s="47">
        <f t="shared" si="28"/>
        <v>2.9185969005165808</v>
      </c>
      <c r="O93" s="163">
        <f t="shared" si="28"/>
        <v>12.13471234647705</v>
      </c>
      <c r="P93" s="64">
        <f t="shared" si="36"/>
        <v>3.1577212476067698</v>
      </c>
    </row>
    <row r="94" spans="1:16" ht="20.100000000000001" customHeight="1" x14ac:dyDescent="0.25">
      <c r="A94" s="44" t="s">
        <v>217</v>
      </c>
      <c r="B94" s="24">
        <v>553.79999999999995</v>
      </c>
      <c r="C94" s="160">
        <v>650.91999999999985</v>
      </c>
      <c r="D94" s="309">
        <f t="shared" si="29"/>
        <v>1.9598867314288082E-3</v>
      </c>
      <c r="E94" s="259">
        <f t="shared" si="30"/>
        <v>2.4537991968041034E-3</v>
      </c>
      <c r="F94" s="64">
        <f t="shared" si="34"/>
        <v>0.17537016973636674</v>
      </c>
      <c r="H94" s="24">
        <v>167.83199999999999</v>
      </c>
      <c r="I94" s="160">
        <v>171.01199999999997</v>
      </c>
      <c r="J94" s="258">
        <f t="shared" si="31"/>
        <v>1.9856839607073759E-3</v>
      </c>
      <c r="K94" s="259">
        <f t="shared" si="32"/>
        <v>2.0276809298714338E-3</v>
      </c>
      <c r="L94" s="64">
        <f t="shared" si="35"/>
        <v>1.894751894751882E-2</v>
      </c>
      <c r="N94" s="47">
        <f t="shared" ref="N94" si="37">(H94/B94)*10</f>
        <v>3.0305525460455041</v>
      </c>
      <c r="O94" s="163">
        <f t="shared" ref="O94" si="38">(I94/C94)*10</f>
        <v>2.6272352977324402</v>
      </c>
      <c r="P94" s="64">
        <f t="shared" ref="P94" si="39">(O94-N94)/N94</f>
        <v>-0.13308373380271624</v>
      </c>
    </row>
    <row r="95" spans="1:16" ht="20.100000000000001" customHeight="1" thickBot="1" x14ac:dyDescent="0.3">
      <c r="A95" s="13" t="s">
        <v>17</v>
      </c>
      <c r="B95" s="24">
        <f>B96-SUM(B68:B94)</f>
        <v>6441.2299999999232</v>
      </c>
      <c r="C95" s="160">
        <f>C96-SUM(C68:C94)</f>
        <v>6106.4300000000221</v>
      </c>
      <c r="D95" s="309">
        <f t="shared" si="29"/>
        <v>2.2795379579416814E-2</v>
      </c>
      <c r="E95" s="259">
        <f t="shared" si="30"/>
        <v>2.3019653765962853E-2</v>
      </c>
      <c r="F95" s="64">
        <f>(C95-B95)/B95</f>
        <v>-5.1977650231385161E-2</v>
      </c>
      <c r="H95" s="24">
        <f>H96-SUM(H68:H94)</f>
        <v>1902.4480000000331</v>
      </c>
      <c r="I95" s="160">
        <f>I96-SUM(I68:I94)</f>
        <v>1721.8659999999654</v>
      </c>
      <c r="J95" s="258">
        <f t="shared" si="31"/>
        <v>2.2508582866675553E-2</v>
      </c>
      <c r="K95" s="259">
        <f t="shared" si="32"/>
        <v>2.0416081046908618E-2</v>
      </c>
      <c r="L95" s="64">
        <f t="shared" si="35"/>
        <v>-9.492085986059251E-2</v>
      </c>
      <c r="N95" s="47">
        <f t="shared" si="28"/>
        <v>2.9535476919781716</v>
      </c>
      <c r="O95" s="163">
        <f t="shared" si="28"/>
        <v>2.8197588443656265</v>
      </c>
      <c r="P95" s="64">
        <f>(O95-N95)/N95</f>
        <v>-4.529767640993753E-2</v>
      </c>
    </row>
    <row r="96" spans="1:16" ht="26.25" customHeight="1" thickBot="1" x14ac:dyDescent="0.3">
      <c r="A96" s="17" t="s">
        <v>18</v>
      </c>
      <c r="B96" s="22">
        <v>282567.34999999998</v>
      </c>
      <c r="C96" s="165">
        <v>265270.28000000009</v>
      </c>
      <c r="D96" s="305">
        <f>SUM(D68:D95)</f>
        <v>0.99999999999999967</v>
      </c>
      <c r="E96" s="306">
        <f>SUM(E68:E95)</f>
        <v>0.99999999999999967</v>
      </c>
      <c r="F96" s="69">
        <f>(C96-B96)/B96</f>
        <v>-6.1213972527257278E-2</v>
      </c>
      <c r="G96" s="2"/>
      <c r="H96" s="22">
        <v>84521.002999999997</v>
      </c>
      <c r="I96" s="165">
        <v>84338.712999999989</v>
      </c>
      <c r="J96" s="317">
        <f t="shared" si="31"/>
        <v>1</v>
      </c>
      <c r="K96" s="306">
        <f t="shared" si="32"/>
        <v>1</v>
      </c>
      <c r="L96" s="69">
        <f>(I96-H96)/H96</f>
        <v>-2.1567420348763272E-3</v>
      </c>
      <c r="M96" s="2"/>
      <c r="N96" s="43">
        <f t="shared" si="28"/>
        <v>2.9911807928269143</v>
      </c>
      <c r="O96" s="170">
        <f t="shared" si="28"/>
        <v>3.1793502460961687</v>
      </c>
      <c r="P96" s="69">
        <f>(O96-N96)/N96</f>
        <v>6.2908084232320374E-2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142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0"/>
      <c r="M4" s="448" t="s">
        <v>104</v>
      </c>
      <c r="N4" s="449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151</v>
      </c>
      <c r="F5" s="458"/>
      <c r="G5" s="459" t="str">
        <f>E5</f>
        <v>jan-abril</v>
      </c>
      <c r="H5" s="459"/>
      <c r="I5" s="149" t="s">
        <v>138</v>
      </c>
      <c r="K5" s="460" t="str">
        <f>E5</f>
        <v>jan-abril</v>
      </c>
      <c r="L5" s="459"/>
      <c r="M5" s="461" t="str">
        <f>E5</f>
        <v>jan-abril</v>
      </c>
      <c r="N5" s="447"/>
      <c r="O5" s="149" t="str">
        <f>I5</f>
        <v>2022/2021</v>
      </c>
      <c r="P5"/>
      <c r="Q5" s="460" t="str">
        <f>E5</f>
        <v>jan-abril</v>
      </c>
      <c r="R5" s="458"/>
      <c r="S5" s="149" t="str">
        <f>O5</f>
        <v>2022/2021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108047.85000000009</v>
      </c>
      <c r="F7" s="165">
        <v>101640.82999999999</v>
      </c>
      <c r="G7" s="305">
        <f>E7/E15</f>
        <v>0.44679016129052962</v>
      </c>
      <c r="H7" s="306">
        <f>F7/F15</f>
        <v>0.43927342935640717</v>
      </c>
      <c r="I7" s="190">
        <f t="shared" ref="I7:I18" si="0">(F7-E7)/E7</f>
        <v>-5.929798695670576E-2</v>
      </c>
      <c r="J7" s="11"/>
      <c r="K7" s="22">
        <v>27374.135000000035</v>
      </c>
      <c r="L7" s="165">
        <v>27691.404999999995</v>
      </c>
      <c r="M7" s="305">
        <f>K7/K15</f>
        <v>0.36848352801679246</v>
      </c>
      <c r="N7" s="306">
        <f>L7/L15</f>
        <v>0.35956698696932499</v>
      </c>
      <c r="O7" s="190">
        <f t="shared" ref="O7:O18" si="1">(L7-K7)/K7</f>
        <v>1.1590137916685221E-2</v>
      </c>
      <c r="P7" s="51"/>
      <c r="Q7" s="219">
        <f t="shared" ref="Q7:Q18" si="2">(K7/E7)*10</f>
        <v>2.5335196396781621</v>
      </c>
      <c r="R7" s="220">
        <f t="shared" ref="R7:R18" si="3">(L7/F7)*10</f>
        <v>2.7244371184296701</v>
      </c>
      <c r="S7" s="67">
        <f>(R7-Q7)/Q7</f>
        <v>7.5356620790103926E-2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103203.4000000001</v>
      </c>
      <c r="F8" s="209">
        <v>93075.659999999989</v>
      </c>
      <c r="G8" s="307">
        <f>E8/E7</f>
        <v>0.95516384638842888</v>
      </c>
      <c r="H8" s="308">
        <f>F8/F7</f>
        <v>0.91573101085459452</v>
      </c>
      <c r="I8" s="245">
        <f t="shared" si="0"/>
        <v>-9.813378241414622E-2</v>
      </c>
      <c r="J8" s="4"/>
      <c r="K8" s="208">
        <v>26881.674000000035</v>
      </c>
      <c r="L8" s="209">
        <v>26490.031999999996</v>
      </c>
      <c r="M8" s="312">
        <f>K8/K7</f>
        <v>0.98200998862612465</v>
      </c>
      <c r="N8" s="308">
        <f>L8/L7</f>
        <v>0.95661567190252716</v>
      </c>
      <c r="O8" s="246">
        <f t="shared" si="1"/>
        <v>-1.4569107563764047E-2</v>
      </c>
      <c r="P8" s="56"/>
      <c r="Q8" s="221">
        <f t="shared" si="2"/>
        <v>2.6047275574254347</v>
      </c>
      <c r="R8" s="222">
        <f t="shared" si="3"/>
        <v>2.8460751178127559</v>
      </c>
      <c r="S8" s="210">
        <f t="shared" ref="S8:S18" si="4">(R8-Q8)/Q8</f>
        <v>9.2657506424922986E-2</v>
      </c>
    </row>
    <row r="9" spans="1:19" ht="24" customHeight="1" x14ac:dyDescent="0.25">
      <c r="A9" s="13"/>
      <c r="B9" s="1" t="s">
        <v>37</v>
      </c>
      <c r="D9" s="1"/>
      <c r="E9" s="24">
        <v>4837.7800000000016</v>
      </c>
      <c r="F9" s="160">
        <v>8563.3700000000008</v>
      </c>
      <c r="G9" s="309">
        <f>E9/E7</f>
        <v>4.4774421702976942E-2</v>
      </c>
      <c r="H9" s="259">
        <f>F9/F7</f>
        <v>8.4251279726857822E-2</v>
      </c>
      <c r="I9" s="210">
        <f t="shared" si="0"/>
        <v>0.77010322916709695</v>
      </c>
      <c r="J9" s="1"/>
      <c r="K9" s="24">
        <v>487.13399999999996</v>
      </c>
      <c r="L9" s="160">
        <v>1197.306</v>
      </c>
      <c r="M9" s="309">
        <f>K9/K7</f>
        <v>1.7795411617572549E-2</v>
      </c>
      <c r="N9" s="259">
        <f>L9/L7</f>
        <v>4.3237459421073085E-2</v>
      </c>
      <c r="O9" s="210">
        <f t="shared" si="1"/>
        <v>1.4578575915456529</v>
      </c>
      <c r="P9" s="7"/>
      <c r="Q9" s="221">
        <f t="shared" si="2"/>
        <v>1.0069370661749806</v>
      </c>
      <c r="R9" s="222">
        <f t="shared" si="3"/>
        <v>1.3981715142519824</v>
      </c>
      <c r="S9" s="210">
        <f t="shared" si="4"/>
        <v>0.38853912644528177</v>
      </c>
    </row>
    <row r="10" spans="1:19" ht="24" customHeight="1" thickBot="1" x14ac:dyDescent="0.3">
      <c r="A10" s="13"/>
      <c r="B10" s="1" t="s">
        <v>36</v>
      </c>
      <c r="D10" s="1"/>
      <c r="E10" s="24">
        <v>6.67</v>
      </c>
      <c r="F10" s="160">
        <v>1.8</v>
      </c>
      <c r="G10" s="309">
        <f>E10/E7</f>
        <v>6.17319085942015E-5</v>
      </c>
      <c r="H10" s="259">
        <f>F10/F7</f>
        <v>1.7709418547644686E-5</v>
      </c>
      <c r="I10" s="218">
        <f t="shared" si="0"/>
        <v>-0.73013493253373318</v>
      </c>
      <c r="J10" s="1"/>
      <c r="K10" s="24">
        <v>5.327</v>
      </c>
      <c r="L10" s="160">
        <v>4.0670000000000002</v>
      </c>
      <c r="M10" s="309">
        <f>K10/K7</f>
        <v>1.9459975630280166E-4</v>
      </c>
      <c r="N10" s="259">
        <f>L10/L7</f>
        <v>1.46868676399771E-4</v>
      </c>
      <c r="O10" s="248">
        <f t="shared" si="1"/>
        <v>-0.2365308804204993</v>
      </c>
      <c r="P10" s="7"/>
      <c r="Q10" s="221">
        <f t="shared" si="2"/>
        <v>7.986506746626687</v>
      </c>
      <c r="R10" s="222">
        <f t="shared" si="3"/>
        <v>22.594444444444445</v>
      </c>
      <c r="S10" s="210">
        <f t="shared" si="4"/>
        <v>1.8290772375529272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133783.45999999996</v>
      </c>
      <c r="F11" s="165">
        <v>129743.13999999991</v>
      </c>
      <c r="G11" s="305">
        <f>E11/E15</f>
        <v>0.55320983870947038</v>
      </c>
      <c r="H11" s="306">
        <f>F11/F15</f>
        <v>0.56072657064359288</v>
      </c>
      <c r="I11" s="190">
        <f t="shared" si="0"/>
        <v>-3.0200444808349641E-2</v>
      </c>
      <c r="J11" s="11"/>
      <c r="K11" s="22">
        <v>46914.491000000009</v>
      </c>
      <c r="L11" s="165">
        <v>49321.797000000013</v>
      </c>
      <c r="M11" s="305">
        <f>K11/K15</f>
        <v>0.63151647198320748</v>
      </c>
      <c r="N11" s="306">
        <f>L11/L15</f>
        <v>0.64043301303067501</v>
      </c>
      <c r="O11" s="190">
        <f t="shared" si="1"/>
        <v>5.1312631741011611E-2</v>
      </c>
      <c r="P11" s="7"/>
      <c r="Q11" s="223">
        <f t="shared" si="2"/>
        <v>3.5067482183522554</v>
      </c>
      <c r="R11" s="224">
        <f t="shared" si="3"/>
        <v>3.8014955549865714</v>
      </c>
      <c r="S11" s="69">
        <f t="shared" si="4"/>
        <v>8.4051468278156405E-2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130488.31999999995</v>
      </c>
      <c r="F12" s="161">
        <v>126445.41999999991</v>
      </c>
      <c r="G12" s="309">
        <f>E12/E11</f>
        <v>0.97536960099551906</v>
      </c>
      <c r="H12" s="259">
        <f>F12/F11</f>
        <v>0.97458270240723321</v>
      </c>
      <c r="I12" s="245">
        <f t="shared" si="0"/>
        <v>-3.0982849652750832E-2</v>
      </c>
      <c r="J12" s="4"/>
      <c r="K12" s="36">
        <v>46181.561000000009</v>
      </c>
      <c r="L12" s="161">
        <v>48597.698000000011</v>
      </c>
      <c r="M12" s="309">
        <f>K12/K11</f>
        <v>0.98437732171068426</v>
      </c>
      <c r="N12" s="259">
        <f>L12/L11</f>
        <v>0.98531888446805782</v>
      </c>
      <c r="O12" s="245">
        <f t="shared" si="1"/>
        <v>5.2318218520157903E-2</v>
      </c>
      <c r="P12" s="56"/>
      <c r="Q12" s="221">
        <f t="shared" si="2"/>
        <v>3.5391336941114746</v>
      </c>
      <c r="R12" s="222">
        <f t="shared" si="3"/>
        <v>3.8433735282780548</v>
      </c>
      <c r="S12" s="210">
        <f t="shared" si="4"/>
        <v>8.5964493139319462E-2</v>
      </c>
    </row>
    <row r="13" spans="1:19" ht="24" customHeight="1" x14ac:dyDescent="0.25">
      <c r="A13" s="13"/>
      <c r="B13" s="4" t="s">
        <v>37</v>
      </c>
      <c r="D13" s="4"/>
      <c r="E13" s="189">
        <v>3287.130000000001</v>
      </c>
      <c r="F13" s="187">
        <v>3293.99</v>
      </c>
      <c r="G13" s="309">
        <f>E13/E11</f>
        <v>2.4570526132303663E-2</v>
      </c>
      <c r="H13" s="259">
        <f>F13/F11</f>
        <v>2.5388548481253052E-2</v>
      </c>
      <c r="I13" s="210">
        <f t="shared" si="0"/>
        <v>2.0869268936728274E-3</v>
      </c>
      <c r="J13" s="211"/>
      <c r="K13" s="189">
        <v>730.62199999999996</v>
      </c>
      <c r="L13" s="187">
        <v>718.5859999999999</v>
      </c>
      <c r="M13" s="309">
        <f>K13/K11</f>
        <v>1.557348240227097E-2</v>
      </c>
      <c r="N13" s="259">
        <f>L13/L11</f>
        <v>1.4569339393696456E-2</v>
      </c>
      <c r="O13" s="210">
        <f t="shared" si="1"/>
        <v>-1.6473634793367924E-2</v>
      </c>
      <c r="P13" s="212"/>
      <c r="Q13" s="221">
        <f t="shared" si="2"/>
        <v>2.2226744911214333</v>
      </c>
      <c r="R13" s="222">
        <f t="shared" si="3"/>
        <v>2.1815063190841499</v>
      </c>
      <c r="S13" s="210">
        <f t="shared" si="4"/>
        <v>-1.8521907819490167E-2</v>
      </c>
    </row>
    <row r="14" spans="1:19" ht="24" customHeight="1" thickBot="1" x14ac:dyDescent="0.3">
      <c r="A14" s="13"/>
      <c r="B14" s="1" t="s">
        <v>36</v>
      </c>
      <c r="D14" s="1"/>
      <c r="E14" s="189">
        <v>8.01</v>
      </c>
      <c r="F14" s="187">
        <v>3.73</v>
      </c>
      <c r="G14" s="309">
        <f>E14/E11</f>
        <v>5.9872872177173486E-5</v>
      </c>
      <c r="H14" s="259">
        <f>F14/F11</f>
        <v>2.8749111513718587E-5</v>
      </c>
      <c r="I14" s="218">
        <f t="shared" si="0"/>
        <v>-0.53433208489388262</v>
      </c>
      <c r="J14" s="211"/>
      <c r="K14" s="189">
        <v>2.3079999999999998</v>
      </c>
      <c r="L14" s="187">
        <v>5.5129999999999999</v>
      </c>
      <c r="M14" s="309">
        <f>K14/K11</f>
        <v>4.9195887044793886E-5</v>
      </c>
      <c r="N14" s="259">
        <f>L14/L11</f>
        <v>1.1177613824573339E-4</v>
      </c>
      <c r="O14" s="248">
        <f t="shared" si="1"/>
        <v>1.3886481802426345</v>
      </c>
      <c r="P14" s="212"/>
      <c r="Q14" s="221">
        <f t="shared" si="2"/>
        <v>2.8813982521847685</v>
      </c>
      <c r="R14" s="222">
        <f t="shared" si="3"/>
        <v>14.780160857908847</v>
      </c>
      <c r="S14" s="210">
        <f t="shared" si="4"/>
        <v>4.129509899126945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241831.31000000006</v>
      </c>
      <c r="F15" s="165">
        <v>231383.96999999988</v>
      </c>
      <c r="G15" s="305">
        <f>G7+G11</f>
        <v>1</v>
      </c>
      <c r="H15" s="306">
        <f>H7+H11</f>
        <v>1</v>
      </c>
      <c r="I15" s="190">
        <f t="shared" si="0"/>
        <v>-4.3200940357971715E-2</v>
      </c>
      <c r="J15" s="11"/>
      <c r="K15" s="22">
        <v>74288.626000000047</v>
      </c>
      <c r="L15" s="165">
        <v>77013.202000000005</v>
      </c>
      <c r="M15" s="305">
        <f>M7+M11</f>
        <v>1</v>
      </c>
      <c r="N15" s="306">
        <f>N7+N11</f>
        <v>1</v>
      </c>
      <c r="O15" s="190">
        <f t="shared" si="1"/>
        <v>3.6675547074998475E-2</v>
      </c>
      <c r="P15" s="7"/>
      <c r="Q15" s="223">
        <f t="shared" si="2"/>
        <v>3.0719192647139044</v>
      </c>
      <c r="R15" s="224">
        <f t="shared" si="3"/>
        <v>3.3283724019429712</v>
      </c>
      <c r="S15" s="69">
        <f t="shared" si="4"/>
        <v>8.3483032960812831E-2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233691.72000000003</v>
      </c>
      <c r="F16" s="209">
        <f t="shared" ref="F16:F17" si="5">F8+F12</f>
        <v>219521.0799999999</v>
      </c>
      <c r="G16" s="307">
        <f>E16/E15</f>
        <v>0.96634186863562033</v>
      </c>
      <c r="H16" s="308">
        <f>F16/F15</f>
        <v>0.94873071803548015</v>
      </c>
      <c r="I16" s="246">
        <f t="shared" si="0"/>
        <v>-6.0638177510098042E-2</v>
      </c>
      <c r="J16" s="4"/>
      <c r="K16" s="208">
        <f t="shared" ref="K16:L18" si="6">K8+K12</f>
        <v>73063.235000000044</v>
      </c>
      <c r="L16" s="209">
        <f t="shared" si="6"/>
        <v>75087.73000000001</v>
      </c>
      <c r="M16" s="312">
        <f>K16/K15</f>
        <v>0.98350499846369477</v>
      </c>
      <c r="N16" s="308">
        <f>L16/L15</f>
        <v>0.97499815680952995</v>
      </c>
      <c r="O16" s="246">
        <f t="shared" si="1"/>
        <v>2.7708805940497502E-2</v>
      </c>
      <c r="P16" s="56"/>
      <c r="Q16" s="221">
        <f t="shared" si="2"/>
        <v>3.1264794062879093</v>
      </c>
      <c r="R16" s="222">
        <f t="shared" si="3"/>
        <v>3.4205248079136656</v>
      </c>
      <c r="S16" s="210">
        <f t="shared" si="4"/>
        <v>9.4050004306562338E-2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8124.9100000000026</v>
      </c>
      <c r="F17" s="187">
        <f t="shared" si="5"/>
        <v>11857.36</v>
      </c>
      <c r="G17" s="310">
        <f>E17/E15</f>
        <v>3.3597427893021795E-2</v>
      </c>
      <c r="H17" s="259">
        <f>F17/F15</f>
        <v>5.1245382296794401E-2</v>
      </c>
      <c r="I17" s="210">
        <f t="shared" si="0"/>
        <v>0.45938355009470833</v>
      </c>
      <c r="J17" s="211"/>
      <c r="K17" s="189">
        <f t="shared" si="6"/>
        <v>1217.7559999999999</v>
      </c>
      <c r="L17" s="187">
        <f t="shared" si="6"/>
        <v>1915.8919999999998</v>
      </c>
      <c r="M17" s="309">
        <f>K17/K15</f>
        <v>1.6392226718528878E-2</v>
      </c>
      <c r="N17" s="259">
        <f>L17/L15</f>
        <v>2.4877448934015233E-2</v>
      </c>
      <c r="O17" s="210">
        <f t="shared" si="1"/>
        <v>0.57329711370750791</v>
      </c>
      <c r="P17" s="212"/>
      <c r="Q17" s="221">
        <f t="shared" si="2"/>
        <v>1.4987932174017922</v>
      </c>
      <c r="R17" s="222">
        <f t="shared" si="3"/>
        <v>1.6157829398786911</v>
      </c>
      <c r="S17" s="210">
        <f t="shared" si="4"/>
        <v>7.8055946022830655E-2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14.68</v>
      </c>
      <c r="F18" s="217">
        <f>F10+F14</f>
        <v>5.53</v>
      </c>
      <c r="G18" s="311">
        <f>E18/E15</f>
        <v>6.07034713577824E-5</v>
      </c>
      <c r="H18" s="265">
        <f>F18/F15</f>
        <v>2.38996677254695E-5</v>
      </c>
      <c r="I18" s="247">
        <f t="shared" si="0"/>
        <v>-0.6232970027247956</v>
      </c>
      <c r="J18" s="211"/>
      <c r="K18" s="216">
        <f t="shared" si="6"/>
        <v>7.6349999999999998</v>
      </c>
      <c r="L18" s="217">
        <f t="shared" si="6"/>
        <v>9.58</v>
      </c>
      <c r="M18" s="311">
        <f>K18/K15</f>
        <v>1.0277481777627701E-4</v>
      </c>
      <c r="N18" s="265">
        <f>L18/L15</f>
        <v>1.2439425645488679E-4</v>
      </c>
      <c r="O18" s="247">
        <f t="shared" si="1"/>
        <v>0.25474787164374596</v>
      </c>
      <c r="P18" s="212"/>
      <c r="Q18" s="225">
        <f t="shared" si="2"/>
        <v>5.2009536784741144</v>
      </c>
      <c r="R18" s="226">
        <f t="shared" si="3"/>
        <v>17.323688969258587</v>
      </c>
      <c r="S18" s="218">
        <f t="shared" si="4"/>
        <v>2.3308677677631442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218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151</v>
      </c>
      <c r="C5" s="459"/>
      <c r="D5" s="457" t="str">
        <f>B5</f>
        <v>jan-abril</v>
      </c>
      <c r="E5" s="459"/>
      <c r="F5" s="149" t="s">
        <v>138</v>
      </c>
      <c r="H5" s="460" t="str">
        <f>B5</f>
        <v>jan-abril</v>
      </c>
      <c r="I5" s="459"/>
      <c r="J5" s="457" t="str">
        <f>B5</f>
        <v>jan-abril</v>
      </c>
      <c r="K5" s="458"/>
      <c r="L5" s="149" t="str">
        <f>F5</f>
        <v>2022/2021</v>
      </c>
      <c r="N5" s="460" t="str">
        <f>B5</f>
        <v>jan-abril</v>
      </c>
      <c r="O5" s="458"/>
      <c r="P5" s="149" t="str">
        <f>L5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36601.629999999997</v>
      </c>
      <c r="C7" s="167">
        <v>33056.589999999997</v>
      </c>
      <c r="D7" s="309">
        <f>B7/$B$33</f>
        <v>0.15135190724476502</v>
      </c>
      <c r="E7" s="308">
        <f>C7/$C$33</f>
        <v>0.14286465047686753</v>
      </c>
      <c r="F7" s="64">
        <f>(C7-B7)/B7</f>
        <v>-9.6854702918968388E-2</v>
      </c>
      <c r="H7" s="45">
        <v>11205.769000000002</v>
      </c>
      <c r="I7" s="167">
        <v>10761.174999999997</v>
      </c>
      <c r="J7" s="309">
        <f>H7/$H$33</f>
        <v>0.15084097799843552</v>
      </c>
      <c r="K7" s="308">
        <f>I7/$I$33</f>
        <v>0.13973156186909355</v>
      </c>
      <c r="L7" s="64">
        <f t="shared" ref="L7:L33" si="0">(I7-H7)/H7</f>
        <v>-3.9675456454617661E-2</v>
      </c>
      <c r="N7" s="39">
        <f t="shared" ref="N7:N33" si="1">(H7/B7)*10</f>
        <v>3.0615491714440046</v>
      </c>
      <c r="O7" s="172">
        <f t="shared" ref="O7:O33" si="2">(I7/C7)*10</f>
        <v>3.2553796383716529</v>
      </c>
      <c r="P7" s="73">
        <f>(O7-N7)/N7</f>
        <v>6.3311237570692541E-2</v>
      </c>
    </row>
    <row r="8" spans="1:16" ht="20.100000000000001" customHeight="1" x14ac:dyDescent="0.25">
      <c r="A8" s="13" t="s">
        <v>166</v>
      </c>
      <c r="B8" s="24">
        <v>22805.190000000002</v>
      </c>
      <c r="C8" s="160">
        <v>23060.409999999996</v>
      </c>
      <c r="D8" s="309">
        <f t="shared" ref="D8:D32" si="3">B8/$B$33</f>
        <v>9.4302057082683022E-2</v>
      </c>
      <c r="E8" s="259">
        <f t="shared" ref="E8:E32" si="4">C8/$C$33</f>
        <v>9.9662954179582972E-2</v>
      </c>
      <c r="F8" s="64">
        <f t="shared" ref="F8:F33" si="5">(C8-B8)/B8</f>
        <v>1.1191312153066643E-2</v>
      </c>
      <c r="H8" s="24">
        <v>8261.4669999999987</v>
      </c>
      <c r="I8" s="160">
        <v>9091.0969999999979</v>
      </c>
      <c r="J8" s="309">
        <f t="shared" ref="J8:J32" si="6">H8/$H$33</f>
        <v>0.11120769685523596</v>
      </c>
      <c r="K8" s="259">
        <f t="shared" ref="K8:K32" si="7">I8/$I$33</f>
        <v>0.11804595528958788</v>
      </c>
      <c r="L8" s="64">
        <f t="shared" si="0"/>
        <v>0.10042163213869877</v>
      </c>
      <c r="N8" s="39">
        <f t="shared" si="1"/>
        <v>3.6226258145623857</v>
      </c>
      <c r="O8" s="173">
        <f t="shared" si="2"/>
        <v>3.9422963425194952</v>
      </c>
      <c r="P8" s="64">
        <f t="shared" ref="P8:P71" si="8">(O8-N8)/N8</f>
        <v>8.8242767627858293E-2</v>
      </c>
    </row>
    <row r="9" spans="1:16" ht="20.100000000000001" customHeight="1" x14ac:dyDescent="0.25">
      <c r="A9" s="13" t="s">
        <v>165</v>
      </c>
      <c r="B9" s="24">
        <v>24339.719999999994</v>
      </c>
      <c r="C9" s="160">
        <v>21054.27</v>
      </c>
      <c r="D9" s="309">
        <f t="shared" si="3"/>
        <v>0.10064751334308203</v>
      </c>
      <c r="E9" s="259">
        <f t="shared" si="4"/>
        <v>9.0992777070944053E-2</v>
      </c>
      <c r="F9" s="64">
        <f t="shared" si="5"/>
        <v>-0.13498306471890367</v>
      </c>
      <c r="H9" s="24">
        <v>9115.9259999999977</v>
      </c>
      <c r="I9" s="160">
        <v>8906.1749999999993</v>
      </c>
      <c r="J9" s="309">
        <f t="shared" si="6"/>
        <v>0.12270957871801262</v>
      </c>
      <c r="K9" s="259">
        <f t="shared" si="7"/>
        <v>0.11564478256598136</v>
      </c>
      <c r="L9" s="64">
        <f t="shared" si="0"/>
        <v>-2.3009291650677992E-2</v>
      </c>
      <c r="N9" s="39">
        <f t="shared" si="1"/>
        <v>3.7452879490807618</v>
      </c>
      <c r="O9" s="173">
        <f t="shared" si="2"/>
        <v>4.230103917162646</v>
      </c>
      <c r="P9" s="64">
        <f t="shared" si="8"/>
        <v>0.1294469142755437</v>
      </c>
    </row>
    <row r="10" spans="1:16" ht="20.100000000000001" customHeight="1" x14ac:dyDescent="0.25">
      <c r="A10" s="13" t="s">
        <v>167</v>
      </c>
      <c r="B10" s="24">
        <v>39132.150000000016</v>
      </c>
      <c r="C10" s="160">
        <v>30376.639999999999</v>
      </c>
      <c r="D10" s="309">
        <f t="shared" si="3"/>
        <v>0.16181589555132475</v>
      </c>
      <c r="E10" s="259">
        <f t="shared" si="4"/>
        <v>0.13128238745320173</v>
      </c>
      <c r="F10" s="64">
        <f t="shared" si="5"/>
        <v>-0.22374211485952122</v>
      </c>
      <c r="H10" s="24">
        <v>9253.9449999999997</v>
      </c>
      <c r="I10" s="160">
        <v>7443.0190000000002</v>
      </c>
      <c r="J10" s="309">
        <f t="shared" si="6"/>
        <v>0.12456745397337139</v>
      </c>
      <c r="K10" s="259">
        <f t="shared" si="7"/>
        <v>9.664601401718112E-2</v>
      </c>
      <c r="L10" s="64">
        <f t="shared" si="0"/>
        <v>-0.1956923236522369</v>
      </c>
      <c r="N10" s="39">
        <f t="shared" si="1"/>
        <v>2.3647933987782412</v>
      </c>
      <c r="O10" s="173">
        <f t="shared" si="2"/>
        <v>2.4502443324870691</v>
      </c>
      <c r="P10" s="64">
        <f t="shared" si="8"/>
        <v>3.6134629669118512E-2</v>
      </c>
    </row>
    <row r="11" spans="1:16" ht="20.100000000000001" customHeight="1" x14ac:dyDescent="0.25">
      <c r="A11" s="13" t="s">
        <v>170</v>
      </c>
      <c r="B11" s="24">
        <v>13644.420000000004</v>
      </c>
      <c r="C11" s="160">
        <v>12079.650000000001</v>
      </c>
      <c r="D11" s="309">
        <f t="shared" si="3"/>
        <v>5.6421230154193064E-2</v>
      </c>
      <c r="E11" s="259">
        <f t="shared" si="4"/>
        <v>5.2206079790229218E-2</v>
      </c>
      <c r="F11" s="64">
        <f t="shared" si="5"/>
        <v>-0.11468204584731354</v>
      </c>
      <c r="H11" s="24">
        <v>5249.88</v>
      </c>
      <c r="I11" s="160">
        <v>5504.3119999999999</v>
      </c>
      <c r="J11" s="309">
        <f t="shared" si="6"/>
        <v>7.0668691597553582E-2</v>
      </c>
      <c r="K11" s="259">
        <f t="shared" si="7"/>
        <v>7.1472317174917629E-2</v>
      </c>
      <c r="L11" s="64">
        <f t="shared" si="0"/>
        <v>4.8464345851714663E-2</v>
      </c>
      <c r="N11" s="39">
        <f t="shared" si="1"/>
        <v>3.847638814988104</v>
      </c>
      <c r="O11" s="173">
        <f t="shared" si="2"/>
        <v>4.5566816919364381</v>
      </c>
      <c r="P11" s="64">
        <f t="shared" si="8"/>
        <v>0.18427999899219394</v>
      </c>
    </row>
    <row r="12" spans="1:16" ht="20.100000000000001" customHeight="1" x14ac:dyDescent="0.25">
      <c r="A12" s="13" t="s">
        <v>164</v>
      </c>
      <c r="B12" s="24">
        <v>10762.060000000003</v>
      </c>
      <c r="C12" s="160">
        <v>15082.400000000003</v>
      </c>
      <c r="D12" s="309">
        <f t="shared" si="3"/>
        <v>4.4502343389695935E-2</v>
      </c>
      <c r="E12" s="259">
        <f t="shared" si="4"/>
        <v>6.5183426492336563E-2</v>
      </c>
      <c r="F12" s="64">
        <f t="shared" si="5"/>
        <v>0.40144173141573258</v>
      </c>
      <c r="H12" s="24">
        <v>3681.6010000000006</v>
      </c>
      <c r="I12" s="160">
        <v>5128.195999999999</v>
      </c>
      <c r="J12" s="309">
        <f t="shared" si="6"/>
        <v>4.9558070975764194E-2</v>
      </c>
      <c r="K12" s="259">
        <f t="shared" si="7"/>
        <v>6.658853114560799E-2</v>
      </c>
      <c r="L12" s="64">
        <f t="shared" si="0"/>
        <v>0.39292552343396209</v>
      </c>
      <c r="N12" s="39">
        <f t="shared" si="1"/>
        <v>3.420907335584451</v>
      </c>
      <c r="O12" s="173">
        <f t="shared" si="2"/>
        <v>3.4001193444014199</v>
      </c>
      <c r="P12" s="64">
        <f t="shared" si="8"/>
        <v>-6.0767478168126214E-3</v>
      </c>
    </row>
    <row r="13" spans="1:16" ht="20.100000000000001" customHeight="1" x14ac:dyDescent="0.25">
      <c r="A13" s="13" t="s">
        <v>162</v>
      </c>
      <c r="B13" s="24">
        <v>22131.019999999997</v>
      </c>
      <c r="C13" s="160">
        <v>23168.790000000005</v>
      </c>
      <c r="D13" s="309">
        <f t="shared" si="3"/>
        <v>9.1514287376601514E-2</v>
      </c>
      <c r="E13" s="259">
        <f t="shared" si="4"/>
        <v>0.10013135309243769</v>
      </c>
      <c r="F13" s="64">
        <f t="shared" si="5"/>
        <v>4.6892099867064774E-2</v>
      </c>
      <c r="H13" s="24">
        <v>4673.4490000000005</v>
      </c>
      <c r="I13" s="160">
        <v>5041.1669999999995</v>
      </c>
      <c r="J13" s="309">
        <f t="shared" si="6"/>
        <v>6.2909347657069348E-2</v>
      </c>
      <c r="K13" s="259">
        <f t="shared" si="7"/>
        <v>6.5458478145084792E-2</v>
      </c>
      <c r="L13" s="64">
        <f t="shared" si="0"/>
        <v>7.8682360714752403E-2</v>
      </c>
      <c r="N13" s="39">
        <f t="shared" si="1"/>
        <v>2.1117187549421588</v>
      </c>
      <c r="O13" s="173">
        <f t="shared" si="2"/>
        <v>2.1758438830858227</v>
      </c>
      <c r="P13" s="64">
        <f t="shared" si="8"/>
        <v>3.0366320322528135E-2</v>
      </c>
    </row>
    <row r="14" spans="1:16" ht="20.100000000000001" customHeight="1" x14ac:dyDescent="0.25">
      <c r="A14" s="13" t="s">
        <v>172</v>
      </c>
      <c r="B14" s="24">
        <v>13225.52</v>
      </c>
      <c r="C14" s="160">
        <v>12076.060000000001</v>
      </c>
      <c r="D14" s="309">
        <f t="shared" si="3"/>
        <v>5.4689030961292844E-2</v>
      </c>
      <c r="E14" s="259">
        <f t="shared" si="4"/>
        <v>5.2190564454400207E-2</v>
      </c>
      <c r="F14" s="64">
        <f t="shared" si="5"/>
        <v>-8.6912272636538987E-2</v>
      </c>
      <c r="H14" s="24">
        <v>3204.4849999999997</v>
      </c>
      <c r="I14" s="160">
        <v>3104.011</v>
      </c>
      <c r="J14" s="309">
        <f t="shared" si="6"/>
        <v>4.3135607327022041E-2</v>
      </c>
      <c r="K14" s="259">
        <f t="shared" si="7"/>
        <v>4.0304920706971781E-2</v>
      </c>
      <c r="L14" s="64">
        <f t="shared" si="0"/>
        <v>-3.1354180156873794E-2</v>
      </c>
      <c r="N14" s="39">
        <f t="shared" si="1"/>
        <v>2.4229557703591236</v>
      </c>
      <c r="O14" s="173">
        <f t="shared" si="2"/>
        <v>2.5703838834851762</v>
      </c>
      <c r="P14" s="64">
        <f t="shared" si="8"/>
        <v>6.0846390565437877E-2</v>
      </c>
    </row>
    <row r="15" spans="1:16" ht="20.100000000000001" customHeight="1" x14ac:dyDescent="0.25">
      <c r="A15" s="13" t="s">
        <v>174</v>
      </c>
      <c r="B15" s="24">
        <v>3160.2900000000009</v>
      </c>
      <c r="C15" s="160">
        <v>6305.72</v>
      </c>
      <c r="D15" s="309">
        <f t="shared" si="3"/>
        <v>1.3068158957580813E-2</v>
      </c>
      <c r="E15" s="259">
        <f t="shared" si="4"/>
        <v>2.7252190374294303E-2</v>
      </c>
      <c r="F15" s="64">
        <f t="shared" si="5"/>
        <v>0.9952978998762767</v>
      </c>
      <c r="H15" s="24">
        <v>1052.3829999999998</v>
      </c>
      <c r="I15" s="160">
        <v>1977.3129999999999</v>
      </c>
      <c r="J15" s="309">
        <f t="shared" si="6"/>
        <v>1.4166138972606653E-2</v>
      </c>
      <c r="K15" s="259">
        <f t="shared" si="7"/>
        <v>2.567498751707532E-2</v>
      </c>
      <c r="L15" s="64">
        <f t="shared" si="0"/>
        <v>0.87889105012148638</v>
      </c>
      <c r="N15" s="39">
        <f t="shared" si="1"/>
        <v>3.3300203462340465</v>
      </c>
      <c r="O15" s="173">
        <f t="shared" si="2"/>
        <v>3.135745006121426</v>
      </c>
      <c r="P15" s="64">
        <f t="shared" si="8"/>
        <v>-5.8340586516934773E-2</v>
      </c>
    </row>
    <row r="16" spans="1:16" ht="20.100000000000001" customHeight="1" x14ac:dyDescent="0.25">
      <c r="A16" s="13" t="s">
        <v>171</v>
      </c>
      <c r="B16" s="24">
        <v>4009.57</v>
      </c>
      <c r="C16" s="160">
        <v>4521.8999999999996</v>
      </c>
      <c r="D16" s="309">
        <f t="shared" si="3"/>
        <v>1.6580028450410338E-2</v>
      </c>
      <c r="E16" s="259">
        <f t="shared" si="4"/>
        <v>1.954284041370714E-2</v>
      </c>
      <c r="F16" s="64">
        <f t="shared" si="5"/>
        <v>0.12777679402030628</v>
      </c>
      <c r="H16" s="24">
        <v>1493.4300000000003</v>
      </c>
      <c r="I16" s="160">
        <v>1943.94</v>
      </c>
      <c r="J16" s="309">
        <f t="shared" si="6"/>
        <v>2.0103077421300006E-2</v>
      </c>
      <c r="K16" s="259">
        <f t="shared" si="7"/>
        <v>2.5241646230992971E-2</v>
      </c>
      <c r="L16" s="64">
        <f t="shared" si="0"/>
        <v>0.30166127639059059</v>
      </c>
      <c r="N16" s="39">
        <f t="shared" si="1"/>
        <v>3.7246637419972721</v>
      </c>
      <c r="O16" s="173">
        <f t="shared" si="2"/>
        <v>4.2989451336827447</v>
      </c>
      <c r="P16" s="64">
        <f t="shared" si="8"/>
        <v>0.15418341935412572</v>
      </c>
    </row>
    <row r="17" spans="1:16" ht="20.100000000000001" customHeight="1" x14ac:dyDescent="0.25">
      <c r="A17" s="13" t="s">
        <v>169</v>
      </c>
      <c r="B17" s="24">
        <v>3866.45</v>
      </c>
      <c r="C17" s="160">
        <v>4293.9800000000005</v>
      </c>
      <c r="D17" s="309">
        <f t="shared" si="3"/>
        <v>1.5988210955810486E-2</v>
      </c>
      <c r="E17" s="259">
        <f t="shared" si="4"/>
        <v>1.8557811070490326E-2</v>
      </c>
      <c r="F17" s="64">
        <f t="shared" si="5"/>
        <v>0.11057429942195054</v>
      </c>
      <c r="H17" s="24">
        <v>1303.9490000000001</v>
      </c>
      <c r="I17" s="160">
        <v>1684.6360000000004</v>
      </c>
      <c r="J17" s="309">
        <f t="shared" si="6"/>
        <v>1.7552471626006386E-2</v>
      </c>
      <c r="K17" s="259">
        <f t="shared" si="7"/>
        <v>2.1874639104085044E-2</v>
      </c>
      <c r="L17" s="64">
        <f t="shared" si="0"/>
        <v>0.29194930169814948</v>
      </c>
      <c r="N17" s="39">
        <f t="shared" si="1"/>
        <v>3.3724708712126112</v>
      </c>
      <c r="O17" s="173">
        <f t="shared" si="2"/>
        <v>3.923250690501586</v>
      </c>
      <c r="P17" s="64">
        <f t="shared" si="8"/>
        <v>0.16331640518838209</v>
      </c>
    </row>
    <row r="18" spans="1:16" ht="20.100000000000001" customHeight="1" x14ac:dyDescent="0.25">
      <c r="A18" s="13" t="s">
        <v>176</v>
      </c>
      <c r="B18" s="24">
        <v>3599.63</v>
      </c>
      <c r="C18" s="160">
        <v>3743.4399999999996</v>
      </c>
      <c r="D18" s="309">
        <f t="shared" si="3"/>
        <v>1.4884879877630411E-2</v>
      </c>
      <c r="E18" s="259">
        <f t="shared" si="4"/>
        <v>1.6178475976533727E-2</v>
      </c>
      <c r="F18" s="64">
        <f t="shared" si="5"/>
        <v>3.9951328330967206E-2</v>
      </c>
      <c r="H18" s="24">
        <v>1383.4450000000004</v>
      </c>
      <c r="I18" s="160">
        <v>1554.5050000000001</v>
      </c>
      <c r="J18" s="309">
        <f t="shared" si="6"/>
        <v>1.8622568143877107E-2</v>
      </c>
      <c r="K18" s="259">
        <f t="shared" si="7"/>
        <v>2.0184915827808333E-2</v>
      </c>
      <c r="L18" s="64">
        <f t="shared" si="0"/>
        <v>0.12364785011330387</v>
      </c>
      <c r="N18" s="39">
        <f t="shared" si="1"/>
        <v>3.8432977833832931</v>
      </c>
      <c r="O18" s="173">
        <f t="shared" si="2"/>
        <v>4.1526109674523974</v>
      </c>
      <c r="P18" s="64">
        <f t="shared" si="8"/>
        <v>8.0481191284848319E-2</v>
      </c>
    </row>
    <row r="19" spans="1:16" ht="20.100000000000001" customHeight="1" x14ac:dyDescent="0.25">
      <c r="A19" s="13" t="s">
        <v>173</v>
      </c>
      <c r="B19" s="24">
        <v>6050.7699999999986</v>
      </c>
      <c r="C19" s="160">
        <v>3919.2200000000007</v>
      </c>
      <c r="D19" s="309">
        <f t="shared" si="3"/>
        <v>2.5020622846561934E-2</v>
      </c>
      <c r="E19" s="259">
        <f t="shared" si="4"/>
        <v>1.6938165595481839E-2</v>
      </c>
      <c r="F19" s="64">
        <f t="shared" si="5"/>
        <v>-0.35227747873411125</v>
      </c>
      <c r="H19" s="24">
        <v>1650.7729999999997</v>
      </c>
      <c r="I19" s="160">
        <v>1387.1019999999996</v>
      </c>
      <c r="J19" s="309">
        <f t="shared" si="6"/>
        <v>2.2221073250163488E-2</v>
      </c>
      <c r="K19" s="259">
        <f t="shared" si="7"/>
        <v>1.8011223582159328E-2</v>
      </c>
      <c r="L19" s="64">
        <f t="shared" si="0"/>
        <v>-0.1597257769541906</v>
      </c>
      <c r="N19" s="39">
        <f t="shared" si="1"/>
        <v>2.7282031873629311</v>
      </c>
      <c r="O19" s="173">
        <f t="shared" si="2"/>
        <v>3.5392297446940955</v>
      </c>
      <c r="P19" s="64">
        <f t="shared" si="8"/>
        <v>0.29727498343519604</v>
      </c>
    </row>
    <row r="20" spans="1:16" ht="20.100000000000001" customHeight="1" x14ac:dyDescent="0.25">
      <c r="A20" s="13" t="s">
        <v>168</v>
      </c>
      <c r="B20" s="24">
        <v>4923.12</v>
      </c>
      <c r="C20" s="160">
        <v>3987.44</v>
      </c>
      <c r="D20" s="309">
        <f t="shared" si="3"/>
        <v>2.0357661710553535E-2</v>
      </c>
      <c r="E20" s="259">
        <f t="shared" si="4"/>
        <v>1.723300019443871E-2</v>
      </c>
      <c r="F20" s="64">
        <f t="shared" si="5"/>
        <v>-0.19005833698955132</v>
      </c>
      <c r="H20" s="24">
        <v>1529.1699999999998</v>
      </c>
      <c r="I20" s="160">
        <v>1370.1589999999999</v>
      </c>
      <c r="J20" s="309">
        <f t="shared" si="6"/>
        <v>2.0584173948781877E-2</v>
      </c>
      <c r="K20" s="259">
        <f t="shared" si="7"/>
        <v>1.7791222341333113E-2</v>
      </c>
      <c r="L20" s="64">
        <f t="shared" si="0"/>
        <v>-0.10398516842470097</v>
      </c>
      <c r="N20" s="39">
        <f t="shared" si="1"/>
        <v>3.1060993841303883</v>
      </c>
      <c r="O20" s="173">
        <f t="shared" si="2"/>
        <v>3.4361871275806029</v>
      </c>
      <c r="P20" s="64">
        <f t="shared" si="8"/>
        <v>0.10627082479610642</v>
      </c>
    </row>
    <row r="21" spans="1:16" ht="20.100000000000001" customHeight="1" x14ac:dyDescent="0.25">
      <c r="A21" s="13" t="s">
        <v>177</v>
      </c>
      <c r="B21" s="24">
        <v>2318.0899999999997</v>
      </c>
      <c r="C21" s="160">
        <v>4461.2099999999991</v>
      </c>
      <c r="D21" s="309">
        <f t="shared" si="3"/>
        <v>9.5855660708284666E-3</v>
      </c>
      <c r="E21" s="259">
        <f t="shared" si="4"/>
        <v>1.9280549123606102E-2</v>
      </c>
      <c r="F21" s="64">
        <f t="shared" si="5"/>
        <v>0.92451975548835452</v>
      </c>
      <c r="H21" s="24">
        <v>730.63400000000001</v>
      </c>
      <c r="I21" s="160">
        <v>1303.8230000000001</v>
      </c>
      <c r="J21" s="309">
        <f t="shared" si="6"/>
        <v>9.8350721953048385E-3</v>
      </c>
      <c r="K21" s="259">
        <f t="shared" si="7"/>
        <v>1.6929863531709801E-2</v>
      </c>
      <c r="L21" s="64">
        <f t="shared" si="0"/>
        <v>0.78450907020478111</v>
      </c>
      <c r="N21" s="39">
        <f t="shared" si="1"/>
        <v>3.1518793489467627</v>
      </c>
      <c r="O21" s="173">
        <f t="shared" si="2"/>
        <v>2.9225770586903561</v>
      </c>
      <c r="P21" s="64">
        <f t="shared" si="8"/>
        <v>-7.2750973267117797E-2</v>
      </c>
    </row>
    <row r="22" spans="1:16" ht="20.100000000000001" customHeight="1" x14ac:dyDescent="0.25">
      <c r="A22" s="13" t="s">
        <v>178</v>
      </c>
      <c r="B22" s="24">
        <v>3603.79</v>
      </c>
      <c r="C22" s="160">
        <v>2937.5499999999993</v>
      </c>
      <c r="D22" s="309">
        <f t="shared" si="3"/>
        <v>1.4902081951257683E-2</v>
      </c>
      <c r="E22" s="259">
        <f t="shared" si="4"/>
        <v>1.2695564001257304E-2</v>
      </c>
      <c r="F22" s="64">
        <f t="shared" si="5"/>
        <v>-0.18487203749386083</v>
      </c>
      <c r="H22" s="24">
        <v>1283.4580000000001</v>
      </c>
      <c r="I22" s="160">
        <v>1118.4080000000001</v>
      </c>
      <c r="J22" s="309">
        <f t="shared" si="6"/>
        <v>1.7276642052849386E-2</v>
      </c>
      <c r="K22" s="259">
        <f t="shared" si="7"/>
        <v>1.4522289308266916E-2</v>
      </c>
      <c r="L22" s="64">
        <f t="shared" si="0"/>
        <v>-0.12859789724322879</v>
      </c>
      <c r="N22" s="39">
        <f t="shared" si="1"/>
        <v>3.5614117359779569</v>
      </c>
      <c r="O22" s="173">
        <f t="shared" si="2"/>
        <v>3.8072815781859051</v>
      </c>
      <c r="P22" s="64">
        <f t="shared" si="8"/>
        <v>6.9037185373466176E-2</v>
      </c>
    </row>
    <row r="23" spans="1:16" ht="20.100000000000001" customHeight="1" x14ac:dyDescent="0.25">
      <c r="A23" s="13" t="s">
        <v>181</v>
      </c>
      <c r="B23" s="24">
        <v>3596.0600000000004</v>
      </c>
      <c r="C23" s="160">
        <v>2106.86</v>
      </c>
      <c r="D23" s="309">
        <f t="shared" si="3"/>
        <v>1.4870117521176238E-2</v>
      </c>
      <c r="E23" s="259">
        <f t="shared" si="4"/>
        <v>9.1054708759643142E-3</v>
      </c>
      <c r="F23" s="64">
        <f t="shared" si="5"/>
        <v>-0.41411989788824438</v>
      </c>
      <c r="H23" s="24">
        <v>1640.8680000000004</v>
      </c>
      <c r="I23" s="160">
        <v>979.72399999999993</v>
      </c>
      <c r="J23" s="309">
        <f t="shared" si="6"/>
        <v>2.2087741937776594E-2</v>
      </c>
      <c r="K23" s="259">
        <f t="shared" si="7"/>
        <v>1.2721507151462162E-2</v>
      </c>
      <c r="L23" s="64">
        <f t="shared" si="0"/>
        <v>-0.40292333082246734</v>
      </c>
      <c r="N23" s="39">
        <f t="shared" si="1"/>
        <v>4.5629605735165715</v>
      </c>
      <c r="O23" s="173">
        <f t="shared" si="2"/>
        <v>4.6501618522350787</v>
      </c>
      <c r="P23" s="64">
        <f t="shared" si="8"/>
        <v>1.9110679856543921E-2</v>
      </c>
    </row>
    <row r="24" spans="1:16" ht="20.100000000000001" customHeight="1" x14ac:dyDescent="0.25">
      <c r="A24" s="13" t="s">
        <v>179</v>
      </c>
      <c r="B24" s="24">
        <v>3153.4700000000003</v>
      </c>
      <c r="C24" s="160">
        <v>2786.64</v>
      </c>
      <c r="D24" s="309">
        <f t="shared" si="3"/>
        <v>1.3039957481105329E-2</v>
      </c>
      <c r="E24" s="259">
        <f t="shared" si="4"/>
        <v>1.2043358059765336E-2</v>
      </c>
      <c r="F24" s="64">
        <f t="shared" ref="F24:F25" si="9">(C24-B24)/B24</f>
        <v>-0.1163258252020791</v>
      </c>
      <c r="H24" s="24">
        <v>903.57600000000002</v>
      </c>
      <c r="I24" s="160">
        <v>956.67000000000007</v>
      </c>
      <c r="J24" s="309">
        <f t="shared" si="6"/>
        <v>1.21630463322878E-2</v>
      </c>
      <c r="K24" s="259">
        <f t="shared" si="7"/>
        <v>1.2422155879195883E-2</v>
      </c>
      <c r="L24" s="64">
        <f t="shared" si="0"/>
        <v>5.8759860819676539E-2</v>
      </c>
      <c r="N24" s="39">
        <f t="shared" si="1"/>
        <v>2.8653388172394219</v>
      </c>
      <c r="O24" s="173">
        <f t="shared" si="2"/>
        <v>3.4330591680303164</v>
      </c>
      <c r="P24" s="64">
        <f t="shared" ref="P24:P27" si="10">(O24-N24)/N24</f>
        <v>0.19813375904279909</v>
      </c>
    </row>
    <row r="25" spans="1:16" ht="20.100000000000001" customHeight="1" x14ac:dyDescent="0.25">
      <c r="A25" s="13" t="s">
        <v>203</v>
      </c>
      <c r="B25" s="24">
        <v>881.55</v>
      </c>
      <c r="C25" s="160">
        <v>2698.45</v>
      </c>
      <c r="D25" s="309">
        <f t="shared" si="3"/>
        <v>3.6453096168564789E-3</v>
      </c>
      <c r="E25" s="259">
        <f t="shared" si="4"/>
        <v>1.1662216704121727E-2</v>
      </c>
      <c r="F25" s="64">
        <f t="shared" si="9"/>
        <v>2.0610288696046735</v>
      </c>
      <c r="H25" s="24">
        <v>268.62099999999998</v>
      </c>
      <c r="I25" s="160">
        <v>678.053</v>
      </c>
      <c r="J25" s="309">
        <f t="shared" si="6"/>
        <v>3.6159101933046925E-3</v>
      </c>
      <c r="K25" s="259">
        <f t="shared" si="7"/>
        <v>8.8043735670151734E-3</v>
      </c>
      <c r="L25" s="64">
        <f t="shared" si="0"/>
        <v>1.5241995227476632</v>
      </c>
      <c r="N25" s="39">
        <f t="shared" si="1"/>
        <v>3.0471442345868072</v>
      </c>
      <c r="O25" s="173">
        <f t="shared" si="2"/>
        <v>2.5127499119865111</v>
      </c>
      <c r="P25" s="64">
        <f t="shared" si="10"/>
        <v>-0.17537546025377429</v>
      </c>
    </row>
    <row r="26" spans="1:16" ht="20.100000000000001" customHeight="1" x14ac:dyDescent="0.25">
      <c r="A26" s="13" t="s">
        <v>186</v>
      </c>
      <c r="B26" s="24">
        <v>2297.1099999999997</v>
      </c>
      <c r="C26" s="160">
        <v>2190.62</v>
      </c>
      <c r="D26" s="309">
        <f t="shared" si="3"/>
        <v>9.4988113821986107E-3</v>
      </c>
      <c r="E26" s="259">
        <f t="shared" si="4"/>
        <v>9.4674665665041551E-3</v>
      </c>
      <c r="F26" s="64">
        <f t="shared" si="5"/>
        <v>-4.6358250149100305E-2</v>
      </c>
      <c r="H26" s="24">
        <v>703.40700000000004</v>
      </c>
      <c r="I26" s="160">
        <v>667.12599999999998</v>
      </c>
      <c r="J26" s="309">
        <f t="shared" si="6"/>
        <v>9.4685692531182378E-3</v>
      </c>
      <c r="K26" s="259">
        <f t="shared" si="7"/>
        <v>8.662488802893822E-3</v>
      </c>
      <c r="L26" s="64">
        <f t="shared" si="0"/>
        <v>-5.1578957843751994E-2</v>
      </c>
      <c r="N26" s="39">
        <f t="shared" si="1"/>
        <v>3.0621389485048613</v>
      </c>
      <c r="O26" s="173">
        <f t="shared" si="2"/>
        <v>3.0453752818836675</v>
      </c>
      <c r="P26" s="64">
        <f t="shared" si="10"/>
        <v>-5.4744957374906235E-3</v>
      </c>
    </row>
    <row r="27" spans="1:16" ht="20.100000000000001" customHeight="1" x14ac:dyDescent="0.25">
      <c r="A27" s="13" t="s">
        <v>175</v>
      </c>
      <c r="B27" s="24">
        <v>1604.79</v>
      </c>
      <c r="C27" s="160">
        <v>1396.4200000000003</v>
      </c>
      <c r="D27" s="309">
        <f t="shared" si="3"/>
        <v>6.6359893596904416E-3</v>
      </c>
      <c r="E27" s="259">
        <f t="shared" si="4"/>
        <v>6.0350766736347403E-3</v>
      </c>
      <c r="F27" s="64">
        <f t="shared" si="5"/>
        <v>-0.12984253391409448</v>
      </c>
      <c r="H27" s="24">
        <v>561.01599999999985</v>
      </c>
      <c r="I27" s="160">
        <v>570.17400000000009</v>
      </c>
      <c r="J27" s="309">
        <f t="shared" si="6"/>
        <v>7.5518424583596406E-3</v>
      </c>
      <c r="K27" s="259">
        <f t="shared" si="7"/>
        <v>7.4035877640823214E-3</v>
      </c>
      <c r="L27" s="64">
        <f t="shared" si="0"/>
        <v>1.6323955110015127E-2</v>
      </c>
      <c r="N27" s="39">
        <f t="shared" si="1"/>
        <v>3.4958841966861698</v>
      </c>
      <c r="O27" s="173">
        <f t="shared" si="2"/>
        <v>4.0831125306139988</v>
      </c>
      <c r="P27" s="64">
        <f t="shared" si="10"/>
        <v>0.16797705555706807</v>
      </c>
    </row>
    <row r="28" spans="1:16" ht="20.100000000000001" customHeight="1" x14ac:dyDescent="0.25">
      <c r="A28" s="13" t="s">
        <v>183</v>
      </c>
      <c r="B28" s="24">
        <v>65.429999999999993</v>
      </c>
      <c r="C28" s="160">
        <v>289.73</v>
      </c>
      <c r="D28" s="309">
        <f t="shared" si="3"/>
        <v>2.7056049938281368E-4</v>
      </c>
      <c r="E28" s="259">
        <f t="shared" si="4"/>
        <v>1.2521610723508637E-3</v>
      </c>
      <c r="F28" s="64">
        <f t="shared" si="5"/>
        <v>3.428091089714199</v>
      </c>
      <c r="H28" s="24">
        <v>113.69300000000001</v>
      </c>
      <c r="I28" s="160">
        <v>520.79600000000005</v>
      </c>
      <c r="J28" s="309">
        <f t="shared" si="6"/>
        <v>1.5304227056238734E-3</v>
      </c>
      <c r="K28" s="259">
        <f t="shared" si="7"/>
        <v>6.7624249670855154E-3</v>
      </c>
      <c r="L28" s="64">
        <f t="shared" si="0"/>
        <v>3.5807217682706942</v>
      </c>
      <c r="N28" s="39">
        <f t="shared" si="1"/>
        <v>17.376279993886602</v>
      </c>
      <c r="O28" s="173">
        <f t="shared" si="2"/>
        <v>17.97521830669934</v>
      </c>
      <c r="P28" s="64">
        <f t="shared" si="8"/>
        <v>3.4468730535158212E-2</v>
      </c>
    </row>
    <row r="29" spans="1:16" ht="20.100000000000001" customHeight="1" x14ac:dyDescent="0.25">
      <c r="A29" s="13" t="s">
        <v>200</v>
      </c>
      <c r="B29" s="24">
        <v>763.89999999999975</v>
      </c>
      <c r="C29" s="160">
        <v>720.4</v>
      </c>
      <c r="D29" s="309">
        <f t="shared" si="3"/>
        <v>3.1588134720851495E-3</v>
      </c>
      <c r="E29" s="259">
        <f t="shared" si="4"/>
        <v>3.1134395351588105E-3</v>
      </c>
      <c r="F29" s="64">
        <f>(C29-B29)/B29</f>
        <v>-5.6944626259981396E-2</v>
      </c>
      <c r="H29" s="24">
        <v>564.99099999999999</v>
      </c>
      <c r="I29" s="160">
        <v>472.17099999999999</v>
      </c>
      <c r="J29" s="309">
        <f t="shared" si="6"/>
        <v>7.6053499764553471E-3</v>
      </c>
      <c r="K29" s="259">
        <f t="shared" si="7"/>
        <v>6.1310397144635027E-3</v>
      </c>
      <c r="L29" s="64">
        <f t="shared" si="0"/>
        <v>-0.16428580278269919</v>
      </c>
      <c r="N29" s="39">
        <f t="shared" si="1"/>
        <v>7.3961382379892679</v>
      </c>
      <c r="O29" s="173">
        <f t="shared" si="2"/>
        <v>6.5542892837312605</v>
      </c>
      <c r="P29" s="64">
        <f>(O29-N29)/N29</f>
        <v>-0.11382277171807899</v>
      </c>
    </row>
    <row r="30" spans="1:16" ht="20.100000000000001" customHeight="1" x14ac:dyDescent="0.25">
      <c r="A30" s="13" t="s">
        <v>180</v>
      </c>
      <c r="B30" s="24">
        <v>41.67</v>
      </c>
      <c r="C30" s="160">
        <v>1305.5099999999998</v>
      </c>
      <c r="D30" s="309">
        <f t="shared" si="3"/>
        <v>1.723101942424247E-4</v>
      </c>
      <c r="E30" s="259">
        <f t="shared" si="4"/>
        <v>5.6421799660538287E-3</v>
      </c>
      <c r="F30" s="64">
        <f t="shared" si="5"/>
        <v>30.329733621310286</v>
      </c>
      <c r="H30" s="24">
        <v>23.730999999999998</v>
      </c>
      <c r="I30" s="160">
        <v>387.96300000000008</v>
      </c>
      <c r="J30" s="309">
        <f t="shared" si="6"/>
        <v>3.1944324828406441E-4</v>
      </c>
      <c r="K30" s="259">
        <f t="shared" si="7"/>
        <v>5.037616797182386E-3</v>
      </c>
      <c r="L30" s="64">
        <f t="shared" si="0"/>
        <v>15.348362900846999</v>
      </c>
      <c r="N30" s="39">
        <f t="shared" si="1"/>
        <v>5.6949844012478987</v>
      </c>
      <c r="O30" s="173">
        <f t="shared" si="2"/>
        <v>2.9717351839511008</v>
      </c>
      <c r="P30" s="64">
        <f t="shared" si="8"/>
        <v>-0.47818378865095273</v>
      </c>
    </row>
    <row r="31" spans="1:16" ht="20.100000000000001" customHeight="1" x14ac:dyDescent="0.25">
      <c r="A31" s="13" t="s">
        <v>189</v>
      </c>
      <c r="B31" s="24">
        <v>3535.5299999999997</v>
      </c>
      <c r="C31" s="160">
        <v>2014.33</v>
      </c>
      <c r="D31" s="309">
        <f t="shared" si="3"/>
        <v>1.4619819079671699E-2</v>
      </c>
      <c r="E31" s="259">
        <f t="shared" si="4"/>
        <v>8.7055728190678049E-3</v>
      </c>
      <c r="F31" s="64">
        <f t="shared" si="5"/>
        <v>-0.43026080955330598</v>
      </c>
      <c r="H31" s="24">
        <v>598.66700000000003</v>
      </c>
      <c r="I31" s="160">
        <v>365.76099999999991</v>
      </c>
      <c r="J31" s="309">
        <f t="shared" si="6"/>
        <v>8.0586629775599855E-3</v>
      </c>
      <c r="K31" s="259">
        <f t="shared" si="7"/>
        <v>4.7493285631728431E-3</v>
      </c>
      <c r="L31" s="64">
        <f t="shared" si="0"/>
        <v>-0.3890409860573576</v>
      </c>
      <c r="N31" s="39">
        <f t="shared" si="1"/>
        <v>1.6932878521749217</v>
      </c>
      <c r="O31" s="173">
        <f t="shared" si="2"/>
        <v>1.8157948300427433</v>
      </c>
      <c r="P31" s="64">
        <f t="shared" si="8"/>
        <v>7.2348583680246159E-2</v>
      </c>
    </row>
    <row r="32" spans="1:16" ht="20.100000000000001" customHeight="1" thickBot="1" x14ac:dyDescent="0.3">
      <c r="A32" s="13" t="s">
        <v>17</v>
      </c>
      <c r="B32" s="24">
        <f>B33-SUM(B7:B31)</f>
        <v>11718.379999999888</v>
      </c>
      <c r="C32" s="160">
        <f>C33-SUM(C7:C31)</f>
        <v>11749.739999999932</v>
      </c>
      <c r="D32" s="309">
        <f t="shared" si="3"/>
        <v>4.8456835469319066E-2</v>
      </c>
      <c r="E32" s="259">
        <f t="shared" si="4"/>
        <v>5.0780267967568953E-2</v>
      </c>
      <c r="F32" s="64">
        <f t="shared" si="5"/>
        <v>2.6761378279288209E-3</v>
      </c>
      <c r="H32" s="24">
        <f>H33-SUM(H7:H31)</f>
        <v>3836.2919999999867</v>
      </c>
      <c r="I32" s="160">
        <f>I33-SUM(I7:I31)</f>
        <v>4095.7259999999951</v>
      </c>
      <c r="J32" s="309">
        <f t="shared" si="6"/>
        <v>5.1640368203875346E-2</v>
      </c>
      <c r="K32" s="259">
        <f t="shared" si="7"/>
        <v>5.3182128435589469E-2</v>
      </c>
      <c r="L32" s="64">
        <f t="shared" si="0"/>
        <v>6.7626239087120912E-2</v>
      </c>
      <c r="N32" s="39">
        <f t="shared" si="1"/>
        <v>3.2737392028591183</v>
      </c>
      <c r="O32" s="173">
        <f t="shared" si="2"/>
        <v>3.4858013879456213</v>
      </c>
      <c r="P32" s="64">
        <f t="shared" si="8"/>
        <v>6.4776749748818904E-2</v>
      </c>
    </row>
    <row r="33" spans="1:16" ht="26.25" customHeight="1" thickBot="1" x14ac:dyDescent="0.3">
      <c r="A33" s="17" t="s">
        <v>18</v>
      </c>
      <c r="B33" s="22">
        <v>241831.30999999988</v>
      </c>
      <c r="C33" s="165">
        <v>231383.96999999994</v>
      </c>
      <c r="D33" s="305">
        <f>SUM(D7:D32)</f>
        <v>1.0000000000000002</v>
      </c>
      <c r="E33" s="306">
        <f>SUM(E7:E32)</f>
        <v>1</v>
      </c>
      <c r="F33" s="69">
        <f t="shared" si="5"/>
        <v>-4.3200940357970785E-2</v>
      </c>
      <c r="G33" s="2"/>
      <c r="H33" s="22">
        <v>74288.625999999989</v>
      </c>
      <c r="I33" s="165">
        <v>77013.20199999999</v>
      </c>
      <c r="J33" s="305">
        <f>SUM(J7:J32)</f>
        <v>0.99999999999999989</v>
      </c>
      <c r="K33" s="306">
        <f>SUM(K7:K32)</f>
        <v>1.0000000000000002</v>
      </c>
      <c r="L33" s="69">
        <f t="shared" si="0"/>
        <v>3.6675547074999093E-2</v>
      </c>
      <c r="N33" s="34">
        <f t="shared" si="1"/>
        <v>3.0719192647139044</v>
      </c>
      <c r="O33" s="166">
        <f t="shared" si="2"/>
        <v>3.3283724019429699</v>
      </c>
      <c r="P33" s="69">
        <f t="shared" si="8"/>
        <v>8.3483032960812401E-2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jan-abril</v>
      </c>
      <c r="C37" s="459"/>
      <c r="D37" s="457" t="str">
        <f>B5</f>
        <v>jan-abril</v>
      </c>
      <c r="E37" s="459"/>
      <c r="F37" s="149" t="str">
        <f>F5</f>
        <v>2022/2021</v>
      </c>
      <c r="H37" s="460" t="str">
        <f>B5</f>
        <v>jan-abril</v>
      </c>
      <c r="I37" s="459"/>
      <c r="J37" s="457" t="str">
        <f>B5</f>
        <v>jan-abril</v>
      </c>
      <c r="K37" s="458"/>
      <c r="L37" s="149" t="str">
        <f>L5</f>
        <v>2022/2021</v>
      </c>
      <c r="N37" s="460" t="str">
        <f>B5</f>
        <v>jan-abril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167</v>
      </c>
      <c r="B39" s="45">
        <v>39132.150000000016</v>
      </c>
      <c r="C39" s="167">
        <v>30376.639999999999</v>
      </c>
      <c r="D39" s="309">
        <f t="shared" ref="D39:D61" si="11">B39/$B$62</f>
        <v>0.36217425890473537</v>
      </c>
      <c r="E39" s="308">
        <f t="shared" ref="E39:E61" si="12">C39/$C$62</f>
        <v>0.2988625732395141</v>
      </c>
      <c r="F39" s="64">
        <f>(C39-B39)/B39</f>
        <v>-0.22374211485952122</v>
      </c>
      <c r="H39" s="45">
        <v>9253.9449999999997</v>
      </c>
      <c r="I39" s="167">
        <v>7443.0190000000002</v>
      </c>
      <c r="J39" s="309">
        <f t="shared" ref="J39:J61" si="13">H39/$H$62</f>
        <v>0.33805433486756753</v>
      </c>
      <c r="K39" s="308">
        <f t="shared" ref="K39:K61" si="14">I39/$I$62</f>
        <v>0.26878444773748389</v>
      </c>
      <c r="L39" s="64">
        <f t="shared" ref="L39:L62" si="15">(I39-H39)/H39</f>
        <v>-0.1956923236522369</v>
      </c>
      <c r="N39" s="39">
        <f t="shared" ref="N39:N62" si="16">(H39/B39)*10</f>
        <v>2.3647933987782412</v>
      </c>
      <c r="O39" s="172">
        <f t="shared" ref="O39:O62" si="17">(I39/C39)*10</f>
        <v>2.4502443324870691</v>
      </c>
      <c r="P39" s="73">
        <f t="shared" si="8"/>
        <v>3.6134629669118512E-2</v>
      </c>
    </row>
    <row r="40" spans="1:16" ht="20.100000000000001" customHeight="1" x14ac:dyDescent="0.25">
      <c r="A40" s="44" t="s">
        <v>162</v>
      </c>
      <c r="B40" s="24">
        <v>22131.019999999997</v>
      </c>
      <c r="C40" s="160">
        <v>23168.790000000005</v>
      </c>
      <c r="D40" s="309">
        <f t="shared" si="11"/>
        <v>0.20482610250921229</v>
      </c>
      <c r="E40" s="259">
        <f t="shared" si="12"/>
        <v>0.22794766630693594</v>
      </c>
      <c r="F40" s="64">
        <f t="shared" ref="F40:F62" si="18">(C40-B40)/B40</f>
        <v>4.6892099867064774E-2</v>
      </c>
      <c r="H40" s="24">
        <v>4673.4490000000005</v>
      </c>
      <c r="I40" s="160">
        <v>5041.1669999999995</v>
      </c>
      <c r="J40" s="309">
        <f t="shared" si="13"/>
        <v>0.17072499277146111</v>
      </c>
      <c r="K40" s="259">
        <f t="shared" si="14"/>
        <v>0.18204807592825278</v>
      </c>
      <c r="L40" s="64">
        <f t="shared" si="15"/>
        <v>7.8682360714752403E-2</v>
      </c>
      <c r="N40" s="39">
        <f t="shared" si="16"/>
        <v>2.1117187549421588</v>
      </c>
      <c r="O40" s="173">
        <f t="shared" si="17"/>
        <v>2.1758438830858227</v>
      </c>
      <c r="P40" s="64">
        <f t="shared" si="8"/>
        <v>3.0366320322528135E-2</v>
      </c>
    </row>
    <row r="41" spans="1:16" ht="20.100000000000001" customHeight="1" x14ac:dyDescent="0.25">
      <c r="A41" s="44" t="s">
        <v>172</v>
      </c>
      <c r="B41" s="24">
        <v>13225.52</v>
      </c>
      <c r="C41" s="160">
        <v>12076.060000000001</v>
      </c>
      <c r="D41" s="309">
        <f t="shared" si="11"/>
        <v>0.12240428661930799</v>
      </c>
      <c r="E41" s="259">
        <f t="shared" si="12"/>
        <v>0.11881111163692781</v>
      </c>
      <c r="F41" s="64">
        <f t="shared" si="18"/>
        <v>-8.6912272636538987E-2</v>
      </c>
      <c r="H41" s="24">
        <v>3204.4849999999997</v>
      </c>
      <c r="I41" s="160">
        <v>3104.011</v>
      </c>
      <c r="J41" s="309">
        <f t="shared" si="13"/>
        <v>0.11706251174694651</v>
      </c>
      <c r="K41" s="259">
        <f t="shared" si="14"/>
        <v>0.11209294002958679</v>
      </c>
      <c r="L41" s="64">
        <f t="shared" si="15"/>
        <v>-3.1354180156873794E-2</v>
      </c>
      <c r="N41" s="39">
        <f t="shared" si="16"/>
        <v>2.4229557703591236</v>
      </c>
      <c r="O41" s="173">
        <f t="shared" si="17"/>
        <v>2.5703838834851762</v>
      </c>
      <c r="P41" s="64">
        <f t="shared" si="8"/>
        <v>6.0846390565437877E-2</v>
      </c>
    </row>
    <row r="42" spans="1:16" ht="20.100000000000001" customHeight="1" x14ac:dyDescent="0.25">
      <c r="A42" s="44" t="s">
        <v>174</v>
      </c>
      <c r="B42" s="24">
        <v>3160.2900000000009</v>
      </c>
      <c r="C42" s="160">
        <v>6305.72</v>
      </c>
      <c r="D42" s="309">
        <f t="shared" si="11"/>
        <v>2.9248985518915926E-2</v>
      </c>
      <c r="E42" s="259">
        <f t="shared" si="12"/>
        <v>6.2039241513474459E-2</v>
      </c>
      <c r="F42" s="64">
        <f t="shared" si="18"/>
        <v>0.9952978998762767</v>
      </c>
      <c r="H42" s="24">
        <v>1052.3829999999998</v>
      </c>
      <c r="I42" s="160">
        <v>1977.3129999999999</v>
      </c>
      <c r="J42" s="309">
        <f t="shared" si="13"/>
        <v>3.8444429385622592E-2</v>
      </c>
      <c r="K42" s="259">
        <f t="shared" si="14"/>
        <v>7.1405297058780501E-2</v>
      </c>
      <c r="L42" s="64">
        <f t="shared" si="15"/>
        <v>0.87889105012148638</v>
      </c>
      <c r="N42" s="39">
        <f t="shared" si="16"/>
        <v>3.3300203462340465</v>
      </c>
      <c r="O42" s="173">
        <f t="shared" si="17"/>
        <v>3.135745006121426</v>
      </c>
      <c r="P42" s="64">
        <f t="shared" si="8"/>
        <v>-5.8340586516934773E-2</v>
      </c>
    </row>
    <row r="43" spans="1:16" ht="20.100000000000001" customHeight="1" x14ac:dyDescent="0.25">
      <c r="A43" s="44" t="s">
        <v>169</v>
      </c>
      <c r="B43" s="24">
        <v>3866.45</v>
      </c>
      <c r="C43" s="160">
        <v>4293.9800000000005</v>
      </c>
      <c r="D43" s="309">
        <f t="shared" si="11"/>
        <v>3.5784608393410876E-2</v>
      </c>
      <c r="E43" s="259">
        <f t="shared" si="12"/>
        <v>4.2246605030675177E-2</v>
      </c>
      <c r="F43" s="64">
        <f t="shared" si="18"/>
        <v>0.11057429942195054</v>
      </c>
      <c r="H43" s="24">
        <v>1303.9490000000001</v>
      </c>
      <c r="I43" s="160">
        <v>1684.6360000000004</v>
      </c>
      <c r="J43" s="309">
        <f t="shared" si="13"/>
        <v>4.7634345340957812E-2</v>
      </c>
      <c r="K43" s="259">
        <f t="shared" si="14"/>
        <v>6.0836060864372911E-2</v>
      </c>
      <c r="L43" s="64">
        <f t="shared" si="15"/>
        <v>0.29194930169814948</v>
      </c>
      <c r="N43" s="39">
        <f t="shared" si="16"/>
        <v>3.3724708712126112</v>
      </c>
      <c r="O43" s="173">
        <f t="shared" si="17"/>
        <v>3.923250690501586</v>
      </c>
      <c r="P43" s="64">
        <f t="shared" si="8"/>
        <v>0.16331640518838209</v>
      </c>
    </row>
    <row r="44" spans="1:16" ht="20.100000000000001" customHeight="1" x14ac:dyDescent="0.25">
      <c r="A44" s="44" t="s">
        <v>176</v>
      </c>
      <c r="B44" s="24">
        <v>3599.63</v>
      </c>
      <c r="C44" s="160">
        <v>3743.4399999999996</v>
      </c>
      <c r="D44" s="309">
        <f t="shared" si="11"/>
        <v>3.3315146946468623E-2</v>
      </c>
      <c r="E44" s="259">
        <f t="shared" si="12"/>
        <v>3.6830080982219446E-2</v>
      </c>
      <c r="F44" s="64">
        <f t="shared" si="18"/>
        <v>3.9951328330967206E-2</v>
      </c>
      <c r="H44" s="24">
        <v>1383.4450000000004</v>
      </c>
      <c r="I44" s="160">
        <v>1554.5050000000001</v>
      </c>
      <c r="J44" s="309">
        <f t="shared" si="13"/>
        <v>5.0538400574118618E-2</v>
      </c>
      <c r="K44" s="259">
        <f t="shared" si="14"/>
        <v>5.6136732679327755E-2</v>
      </c>
      <c r="L44" s="64">
        <f t="shared" si="15"/>
        <v>0.12364785011330387</v>
      </c>
      <c r="N44" s="39">
        <f t="shared" si="16"/>
        <v>3.8432977833832931</v>
      </c>
      <c r="O44" s="173">
        <f t="shared" si="17"/>
        <v>4.1526109674523974</v>
      </c>
      <c r="P44" s="64">
        <f t="shared" si="8"/>
        <v>8.0481191284848319E-2</v>
      </c>
    </row>
    <row r="45" spans="1:16" ht="20.100000000000001" customHeight="1" x14ac:dyDescent="0.25">
      <c r="A45" s="44" t="s">
        <v>173</v>
      </c>
      <c r="B45" s="24">
        <v>6050.7699999999986</v>
      </c>
      <c r="C45" s="160">
        <v>3919.2200000000007</v>
      </c>
      <c r="D45" s="309">
        <f t="shared" si="11"/>
        <v>5.6000836666347344E-2</v>
      </c>
      <c r="E45" s="259">
        <f t="shared" si="12"/>
        <v>3.8559504089055556E-2</v>
      </c>
      <c r="F45" s="64">
        <f t="shared" si="18"/>
        <v>-0.35227747873411125</v>
      </c>
      <c r="H45" s="24">
        <v>1650.7729999999997</v>
      </c>
      <c r="I45" s="160">
        <v>1387.1019999999996</v>
      </c>
      <c r="J45" s="309">
        <f t="shared" si="13"/>
        <v>6.0304115545568832E-2</v>
      </c>
      <c r="K45" s="259">
        <f t="shared" si="14"/>
        <v>5.0091427285831089E-2</v>
      </c>
      <c r="L45" s="64">
        <f t="shared" si="15"/>
        <v>-0.1597257769541906</v>
      </c>
      <c r="N45" s="39">
        <f t="shared" si="16"/>
        <v>2.7282031873629311</v>
      </c>
      <c r="O45" s="173">
        <f t="shared" si="17"/>
        <v>3.5392297446940955</v>
      </c>
      <c r="P45" s="64">
        <f t="shared" si="8"/>
        <v>0.29727498343519604</v>
      </c>
    </row>
    <row r="46" spans="1:16" ht="20.100000000000001" customHeight="1" x14ac:dyDescent="0.25">
      <c r="A46" s="44" t="s">
        <v>168</v>
      </c>
      <c r="B46" s="24">
        <v>4923.12</v>
      </c>
      <c r="C46" s="160">
        <v>3987.44</v>
      </c>
      <c r="D46" s="309">
        <f t="shared" si="11"/>
        <v>4.5564256947269184E-2</v>
      </c>
      <c r="E46" s="259">
        <f t="shared" si="12"/>
        <v>3.9230691052011282E-2</v>
      </c>
      <c r="F46" s="64">
        <f t="shared" si="18"/>
        <v>-0.19005833698955132</v>
      </c>
      <c r="H46" s="24">
        <v>1529.1699999999998</v>
      </c>
      <c r="I46" s="160">
        <v>1370.1589999999999</v>
      </c>
      <c r="J46" s="309">
        <f t="shared" si="13"/>
        <v>5.5861856456834162E-2</v>
      </c>
      <c r="K46" s="259">
        <f t="shared" si="14"/>
        <v>4.9479576785648821E-2</v>
      </c>
      <c r="L46" s="64">
        <f t="shared" si="15"/>
        <v>-0.10398516842470097</v>
      </c>
      <c r="N46" s="39">
        <f t="shared" si="16"/>
        <v>3.1060993841303883</v>
      </c>
      <c r="O46" s="173">
        <f t="shared" si="17"/>
        <v>3.4361871275806029</v>
      </c>
      <c r="P46" s="64">
        <f t="shared" si="8"/>
        <v>0.10627082479610642</v>
      </c>
    </row>
    <row r="47" spans="1:16" ht="20.100000000000001" customHeight="1" x14ac:dyDescent="0.25">
      <c r="A47" s="44" t="s">
        <v>177</v>
      </c>
      <c r="B47" s="24">
        <v>2318.0899999999997</v>
      </c>
      <c r="C47" s="160">
        <v>4461.2099999999991</v>
      </c>
      <c r="D47" s="309">
        <f t="shared" si="11"/>
        <v>2.1454290853543122E-2</v>
      </c>
      <c r="E47" s="259">
        <f t="shared" si="12"/>
        <v>4.389190839940995E-2</v>
      </c>
      <c r="F47" s="64">
        <f t="shared" si="18"/>
        <v>0.92451975548835452</v>
      </c>
      <c r="H47" s="24">
        <v>730.63400000000001</v>
      </c>
      <c r="I47" s="160">
        <v>1303.8230000000001</v>
      </c>
      <c r="J47" s="309">
        <f t="shared" si="13"/>
        <v>2.6690669860435775E-2</v>
      </c>
      <c r="K47" s="259">
        <f t="shared" si="14"/>
        <v>4.7084032030877451E-2</v>
      </c>
      <c r="L47" s="64">
        <f t="shared" si="15"/>
        <v>0.78450907020478111</v>
      </c>
      <c r="N47" s="39">
        <f t="shared" si="16"/>
        <v>3.1518793489467627</v>
      </c>
      <c r="O47" s="173">
        <f t="shared" si="17"/>
        <v>2.9225770586903561</v>
      </c>
      <c r="P47" s="64">
        <f t="shared" si="8"/>
        <v>-7.2750973267117797E-2</v>
      </c>
    </row>
    <row r="48" spans="1:16" ht="20.100000000000001" customHeight="1" x14ac:dyDescent="0.25">
      <c r="A48" s="44" t="s">
        <v>186</v>
      </c>
      <c r="B48" s="24">
        <v>2297.1099999999997</v>
      </c>
      <c r="C48" s="160">
        <v>2190.62</v>
      </c>
      <c r="D48" s="309">
        <f t="shared" si="11"/>
        <v>2.1260117623812035E-2</v>
      </c>
      <c r="E48" s="259">
        <f t="shared" si="12"/>
        <v>2.1552559143800772E-2</v>
      </c>
      <c r="F48" s="64">
        <f t="shared" si="18"/>
        <v>-4.6358250149100305E-2</v>
      </c>
      <c r="H48" s="24">
        <v>703.40700000000004</v>
      </c>
      <c r="I48" s="160">
        <v>667.12599999999998</v>
      </c>
      <c r="J48" s="309">
        <f t="shared" si="13"/>
        <v>2.5696044824795379E-2</v>
      </c>
      <c r="K48" s="259">
        <f t="shared" si="14"/>
        <v>2.4091446425343891E-2</v>
      </c>
      <c r="L48" s="64">
        <f t="shared" si="15"/>
        <v>-5.1578957843751994E-2</v>
      </c>
      <c r="N48" s="39">
        <f t="shared" si="16"/>
        <v>3.0621389485048613</v>
      </c>
      <c r="O48" s="173">
        <f t="shared" si="17"/>
        <v>3.0453752818836675</v>
      </c>
      <c r="P48" s="64">
        <f t="shared" si="8"/>
        <v>-5.4744957374906235E-3</v>
      </c>
    </row>
    <row r="49" spans="1:16" ht="20.100000000000001" customHeight="1" x14ac:dyDescent="0.25">
      <c r="A49" s="44" t="s">
        <v>175</v>
      </c>
      <c r="B49" s="24">
        <v>1604.79</v>
      </c>
      <c r="C49" s="160">
        <v>1396.4200000000003</v>
      </c>
      <c r="D49" s="309">
        <f t="shared" si="11"/>
        <v>1.4852586145860373E-2</v>
      </c>
      <c r="E49" s="259">
        <f t="shared" si="12"/>
        <v>1.373877013794555E-2</v>
      </c>
      <c r="F49" s="64">
        <f t="shared" si="18"/>
        <v>-0.12984253391409448</v>
      </c>
      <c r="H49" s="24">
        <v>561.01599999999985</v>
      </c>
      <c r="I49" s="160">
        <v>570.17400000000009</v>
      </c>
      <c r="J49" s="309">
        <f t="shared" si="13"/>
        <v>2.0494382744879424E-2</v>
      </c>
      <c r="K49" s="259">
        <f t="shared" si="14"/>
        <v>2.0590287852855427E-2</v>
      </c>
      <c r="L49" s="64">
        <f t="shared" si="15"/>
        <v>1.6323955110015127E-2</v>
      </c>
      <c r="N49" s="39">
        <f t="shared" si="16"/>
        <v>3.4958841966861698</v>
      </c>
      <c r="O49" s="173">
        <f t="shared" si="17"/>
        <v>4.0831125306139988</v>
      </c>
      <c r="P49" s="64">
        <f t="shared" si="8"/>
        <v>0.16797705555706807</v>
      </c>
    </row>
    <row r="50" spans="1:16" ht="20.100000000000001" customHeight="1" x14ac:dyDescent="0.25">
      <c r="A50" s="44" t="s">
        <v>180</v>
      </c>
      <c r="B50" s="24">
        <v>41.67</v>
      </c>
      <c r="C50" s="160">
        <v>1305.5099999999998</v>
      </c>
      <c r="D50" s="309">
        <f t="shared" si="11"/>
        <v>3.8566246343633856E-4</v>
      </c>
      <c r="E50" s="259">
        <f t="shared" si="12"/>
        <v>1.2844346115630892E-2</v>
      </c>
      <c r="F50" s="64">
        <f t="shared" si="18"/>
        <v>30.329733621310286</v>
      </c>
      <c r="H50" s="24">
        <v>23.730999999999998</v>
      </c>
      <c r="I50" s="160">
        <v>387.96300000000008</v>
      </c>
      <c r="J50" s="309">
        <f t="shared" si="13"/>
        <v>8.6691323762376417E-4</v>
      </c>
      <c r="K50" s="259">
        <f t="shared" si="14"/>
        <v>1.4010231694635937E-2</v>
      </c>
      <c r="L50" s="64">
        <f t="shared" si="15"/>
        <v>15.348362900846999</v>
      </c>
      <c r="N50" s="39">
        <f t="shared" si="16"/>
        <v>5.6949844012478987</v>
      </c>
      <c r="O50" s="173">
        <f t="shared" si="17"/>
        <v>2.9717351839511008</v>
      </c>
      <c r="P50" s="64">
        <f t="shared" si="8"/>
        <v>-0.47818378865095273</v>
      </c>
    </row>
    <row r="51" spans="1:16" ht="20.100000000000001" customHeight="1" x14ac:dyDescent="0.25">
      <c r="A51" s="44" t="s">
        <v>189</v>
      </c>
      <c r="B51" s="24">
        <v>3535.5299999999997</v>
      </c>
      <c r="C51" s="160">
        <v>2014.33</v>
      </c>
      <c r="D51" s="309">
        <f t="shared" si="11"/>
        <v>3.2721891273172016E-2</v>
      </c>
      <c r="E51" s="259">
        <f t="shared" si="12"/>
        <v>1.9818118368376172E-2</v>
      </c>
      <c r="F51" s="64">
        <f t="shared" si="18"/>
        <v>-0.43026080955330598</v>
      </c>
      <c r="H51" s="24">
        <v>598.66700000000003</v>
      </c>
      <c r="I51" s="160">
        <v>365.76099999999991</v>
      </c>
      <c r="J51" s="309">
        <f t="shared" si="13"/>
        <v>2.1869805201150651E-2</v>
      </c>
      <c r="K51" s="259">
        <f t="shared" si="14"/>
        <v>1.3208466670434378E-2</v>
      </c>
      <c r="L51" s="64">
        <f t="shared" si="15"/>
        <v>-0.3890409860573576</v>
      </c>
      <c r="N51" s="39">
        <f t="shared" si="16"/>
        <v>1.6932878521749217</v>
      </c>
      <c r="O51" s="173">
        <f t="shared" si="17"/>
        <v>1.8157948300427433</v>
      </c>
      <c r="P51" s="64">
        <f t="shared" si="8"/>
        <v>7.2348583680246159E-2</v>
      </c>
    </row>
    <row r="52" spans="1:16" ht="20.100000000000001" customHeight="1" x14ac:dyDescent="0.25">
      <c r="A52" s="44" t="s">
        <v>188</v>
      </c>
      <c r="B52" s="24">
        <v>449.95</v>
      </c>
      <c r="C52" s="160">
        <v>461.66999999999996</v>
      </c>
      <c r="D52" s="309">
        <f t="shared" si="11"/>
        <v>4.1643586614634152E-3</v>
      </c>
      <c r="E52" s="259">
        <f t="shared" si="12"/>
        <v>4.5421707004950664E-3</v>
      </c>
      <c r="F52" s="64">
        <f t="shared" si="18"/>
        <v>2.6047338593176955E-2</v>
      </c>
      <c r="H52" s="24">
        <v>174.54399999999998</v>
      </c>
      <c r="I52" s="160">
        <v>185.16000000000003</v>
      </c>
      <c r="J52" s="309">
        <f t="shared" si="13"/>
        <v>6.3762380071552939E-3</v>
      </c>
      <c r="K52" s="259">
        <f t="shared" si="14"/>
        <v>6.6865512963318408E-3</v>
      </c>
      <c r="L52" s="64">
        <f t="shared" si="15"/>
        <v>6.0821340177835061E-2</v>
      </c>
      <c r="N52" s="39">
        <f t="shared" si="16"/>
        <v>3.8791865762862536</v>
      </c>
      <c r="O52" s="173">
        <f t="shared" si="17"/>
        <v>4.0106569627656121</v>
      </c>
      <c r="P52" s="64">
        <f t="shared" si="8"/>
        <v>3.3891225362308278E-2</v>
      </c>
    </row>
    <row r="53" spans="1:16" ht="20.100000000000001" customHeight="1" x14ac:dyDescent="0.25">
      <c r="A53" s="44" t="s">
        <v>192</v>
      </c>
      <c r="B53" s="24">
        <v>580.53000000000009</v>
      </c>
      <c r="C53" s="160">
        <v>538.07999999999993</v>
      </c>
      <c r="D53" s="309">
        <f t="shared" si="11"/>
        <v>5.3728972857858808E-3</v>
      </c>
      <c r="E53" s="259">
        <f t="shared" si="12"/>
        <v>5.2939355178425827E-3</v>
      </c>
      <c r="F53" s="64">
        <f t="shared" si="18"/>
        <v>-7.3122836029146043E-2</v>
      </c>
      <c r="H53" s="24">
        <v>159.40100000000001</v>
      </c>
      <c r="I53" s="160">
        <v>158.60500000000002</v>
      </c>
      <c r="J53" s="309">
        <f t="shared" si="13"/>
        <v>5.8230515777028214E-3</v>
      </c>
      <c r="K53" s="259">
        <f t="shared" si="14"/>
        <v>5.7275894812848973E-3</v>
      </c>
      <c r="L53" s="64">
        <f t="shared" si="15"/>
        <v>-4.9936951462035513E-3</v>
      </c>
      <c r="N53" s="39">
        <f t="shared" si="16"/>
        <v>2.7457840249427248</v>
      </c>
      <c r="O53" s="173">
        <f t="shared" si="17"/>
        <v>2.9476100208147491</v>
      </c>
      <c r="P53" s="64">
        <f t="shared" si="8"/>
        <v>7.3503958810538381E-2</v>
      </c>
    </row>
    <row r="54" spans="1:16" ht="20.100000000000001" customHeight="1" x14ac:dyDescent="0.25">
      <c r="A54" s="44" t="s">
        <v>193</v>
      </c>
      <c r="B54" s="24">
        <v>124.32</v>
      </c>
      <c r="C54" s="160">
        <v>321.05999999999995</v>
      </c>
      <c r="D54" s="309">
        <f t="shared" si="11"/>
        <v>1.1506013307992706E-3</v>
      </c>
      <c r="E54" s="259">
        <f t="shared" si="12"/>
        <v>3.1587699549482226E-3</v>
      </c>
      <c r="F54" s="64">
        <f>(C54-B54)/B54</f>
        <v>1.5825289575289572</v>
      </c>
      <c r="H54" s="24">
        <v>44.865000000000002</v>
      </c>
      <c r="I54" s="160">
        <v>148.76300000000001</v>
      </c>
      <c r="J54" s="309">
        <f t="shared" si="13"/>
        <v>1.6389558976018788E-3</v>
      </c>
      <c r="K54" s="259">
        <f t="shared" si="14"/>
        <v>5.3721723401178086E-3</v>
      </c>
      <c r="L54" s="64">
        <f t="shared" si="15"/>
        <v>2.3157918199041569</v>
      </c>
      <c r="N54" s="39">
        <f t="shared" si="16"/>
        <v>3.6088320463320467</v>
      </c>
      <c r="O54" s="173">
        <f t="shared" si="17"/>
        <v>4.6334952968292544</v>
      </c>
      <c r="P54" s="64">
        <f t="shared" si="8"/>
        <v>0.28393209696157995</v>
      </c>
    </row>
    <row r="55" spans="1:16" ht="20.100000000000001" customHeight="1" x14ac:dyDescent="0.25">
      <c r="A55" s="44" t="s">
        <v>187</v>
      </c>
      <c r="B55" s="24">
        <v>215.90000000000006</v>
      </c>
      <c r="C55" s="160">
        <v>389.35</v>
      </c>
      <c r="D55" s="309">
        <f t="shared" si="11"/>
        <v>1.9981887654404971E-3</v>
      </c>
      <c r="E55" s="259">
        <f t="shared" si="12"/>
        <v>3.8306456175141428E-3</v>
      </c>
      <c r="F55" s="64">
        <f>(C55-B55)/B55</f>
        <v>0.80338119499768368</v>
      </c>
      <c r="H55" s="24">
        <v>56.460999999999999</v>
      </c>
      <c r="I55" s="160">
        <v>100.777</v>
      </c>
      <c r="J55" s="309">
        <f t="shared" si="13"/>
        <v>2.0625674564694009E-3</v>
      </c>
      <c r="K55" s="259">
        <f t="shared" si="14"/>
        <v>3.6392880751265596E-3</v>
      </c>
      <c r="L55" s="64">
        <f t="shared" si="15"/>
        <v>0.78489576876073752</v>
      </c>
      <c r="N55" s="39">
        <f t="shared" ref="N55:N56" si="19">(H55/B55)*10</f>
        <v>2.615145900880036</v>
      </c>
      <c r="O55" s="173">
        <f t="shared" ref="O55:O56" si="20">(I55/C55)*10</f>
        <v>2.5883395402594065</v>
      </c>
      <c r="P55" s="64">
        <f t="shared" ref="P55:P56" si="21">(O55-N55)/N55</f>
        <v>-1.0250426414682531E-2</v>
      </c>
    </row>
    <row r="56" spans="1:16" ht="20.100000000000001" customHeight="1" x14ac:dyDescent="0.25">
      <c r="A56" s="44" t="s">
        <v>194</v>
      </c>
      <c r="B56" s="24">
        <v>318.52999999999997</v>
      </c>
      <c r="C56" s="160">
        <v>226.56</v>
      </c>
      <c r="D56" s="309">
        <f t="shared" si="11"/>
        <v>2.9480457038247396E-3</v>
      </c>
      <c r="E56" s="259">
        <f t="shared" si="12"/>
        <v>2.2290254811968774E-3</v>
      </c>
      <c r="F56" s="64">
        <f t="shared" si="18"/>
        <v>-0.28873261545223361</v>
      </c>
      <c r="H56" s="24">
        <v>85.195000000000022</v>
      </c>
      <c r="I56" s="160">
        <v>57.915000000000006</v>
      </c>
      <c r="J56" s="309">
        <f t="shared" si="13"/>
        <v>3.1122444599619324E-3</v>
      </c>
      <c r="K56" s="259">
        <f t="shared" si="14"/>
        <v>2.0914431752379484E-3</v>
      </c>
      <c r="L56" s="64">
        <f t="shared" si="15"/>
        <v>-0.32020658489347975</v>
      </c>
      <c r="N56" s="39">
        <f t="shared" si="19"/>
        <v>2.6746303330926451</v>
      </c>
      <c r="O56" s="173">
        <f t="shared" si="20"/>
        <v>2.5562764830508478</v>
      </c>
      <c r="P56" s="64">
        <f t="shared" si="21"/>
        <v>-4.4250545048199648E-2</v>
      </c>
    </row>
    <row r="57" spans="1:16" ht="20.100000000000001" customHeight="1" x14ac:dyDescent="0.25">
      <c r="A57" s="44" t="s">
        <v>190</v>
      </c>
      <c r="B57" s="24">
        <v>217.91</v>
      </c>
      <c r="C57" s="160">
        <v>143.81</v>
      </c>
      <c r="D57" s="309">
        <f t="shared" si="11"/>
        <v>2.016791634447145E-3</v>
      </c>
      <c r="E57" s="259">
        <f t="shared" si="12"/>
        <v>1.4148841562982122E-3</v>
      </c>
      <c r="F57" s="64">
        <f t="shared" ref="F57:F58" si="22">(C57-B57)/B57</f>
        <v>-0.34004864393556972</v>
      </c>
      <c r="H57" s="24">
        <v>81.867999999999981</v>
      </c>
      <c r="I57" s="160">
        <v>53.132999999999996</v>
      </c>
      <c r="J57" s="309">
        <f t="shared" si="13"/>
        <v>2.9907063730050276E-3</v>
      </c>
      <c r="K57" s="259">
        <f t="shared" si="14"/>
        <v>1.9187542127241284E-3</v>
      </c>
      <c r="L57" s="64">
        <f t="shared" si="15"/>
        <v>-0.35099184052376986</v>
      </c>
      <c r="N57" s="39">
        <f t="shared" si="16"/>
        <v>3.756963884172364</v>
      </c>
      <c r="O57" s="173">
        <f t="shared" si="17"/>
        <v>3.6946665739517415</v>
      </c>
      <c r="P57" s="64">
        <f t="shared" ref="P57:P58" si="23">(O57-N57)/N57</f>
        <v>-1.6581823020198207E-2</v>
      </c>
    </row>
    <row r="58" spans="1:16" ht="20.100000000000001" customHeight="1" x14ac:dyDescent="0.25">
      <c r="A58" s="44" t="s">
        <v>191</v>
      </c>
      <c r="B58" s="24">
        <v>84.329999999999984</v>
      </c>
      <c r="C58" s="160">
        <v>65.45</v>
      </c>
      <c r="D58" s="309">
        <f t="shared" si="11"/>
        <v>7.8048753399535451E-4</v>
      </c>
      <c r="E58" s="259">
        <f t="shared" si="12"/>
        <v>6.4393413552408022E-4</v>
      </c>
      <c r="F58" s="64">
        <f t="shared" si="22"/>
        <v>-0.22388236689197183</v>
      </c>
      <c r="H58" s="24">
        <v>32.137999999999998</v>
      </c>
      <c r="I58" s="160">
        <v>35.715000000000003</v>
      </c>
      <c r="J58" s="309">
        <f t="shared" si="13"/>
        <v>1.1740279647192505E-3</v>
      </c>
      <c r="K58" s="259">
        <f t="shared" si="14"/>
        <v>1.2897503756129384E-3</v>
      </c>
      <c r="L58" s="64">
        <f t="shared" si="15"/>
        <v>0.11130126330201025</v>
      </c>
      <c r="N58" s="39">
        <f t="shared" si="16"/>
        <v>3.8109806711727741</v>
      </c>
      <c r="O58" s="173">
        <f t="shared" si="17"/>
        <v>5.4568372803666918</v>
      </c>
      <c r="P58" s="64">
        <f t="shared" si="23"/>
        <v>0.4318722006762184</v>
      </c>
    </row>
    <row r="59" spans="1:16" ht="20.100000000000001" customHeight="1" x14ac:dyDescent="0.25">
      <c r="A59" s="44" t="s">
        <v>216</v>
      </c>
      <c r="B59" s="24">
        <v>76.209999999999994</v>
      </c>
      <c r="C59" s="160">
        <v>91.29</v>
      </c>
      <c r="D59" s="309">
        <f t="shared" si="11"/>
        <v>7.0533564527197883E-4</v>
      </c>
      <c r="E59" s="259">
        <f t="shared" si="12"/>
        <v>8.9816267734137947E-4</v>
      </c>
      <c r="F59" s="64">
        <f t="shared" ref="F59:F60" si="24">(C59-B59)/B59</f>
        <v>0.19787429471198023</v>
      </c>
      <c r="H59" s="24">
        <v>27.821999999999996</v>
      </c>
      <c r="I59" s="160">
        <v>25.094999999999995</v>
      </c>
      <c r="J59" s="309">
        <f t="shared" si="13"/>
        <v>1.0163608822708005E-3</v>
      </c>
      <c r="K59" s="259">
        <f t="shared" si="14"/>
        <v>9.0623787417070366E-4</v>
      </c>
      <c r="L59" s="64">
        <f t="shared" si="15"/>
        <v>-9.8015958593918512E-2</v>
      </c>
      <c r="N59" s="39">
        <f t="shared" si="16"/>
        <v>3.6507020076105494</v>
      </c>
      <c r="O59" s="173">
        <f t="shared" si="17"/>
        <v>2.7489319750246461</v>
      </c>
      <c r="P59" s="64">
        <f t="shared" ref="P59" si="25">(O59-N59)/N59</f>
        <v>-0.24701277472277944</v>
      </c>
    </row>
    <row r="60" spans="1:16" ht="20.100000000000001" customHeight="1" x14ac:dyDescent="0.25">
      <c r="A60" s="44" t="s">
        <v>196</v>
      </c>
      <c r="B60" s="24">
        <v>23.549999999999997</v>
      </c>
      <c r="C60" s="160">
        <v>43.459999999999994</v>
      </c>
      <c r="D60" s="309">
        <f t="shared" si="11"/>
        <v>2.1795898761520932E-4</v>
      </c>
      <c r="E60" s="259">
        <f t="shared" si="12"/>
        <v>4.2758407226702099E-4</v>
      </c>
      <c r="F60" s="64">
        <f t="shared" si="24"/>
        <v>0.84543524416135873</v>
      </c>
      <c r="H60" s="24">
        <v>9.4220000000000006</v>
      </c>
      <c r="I60" s="160">
        <v>22.786999999999999</v>
      </c>
      <c r="J60" s="309">
        <f t="shared" si="13"/>
        <v>3.4419352428853009E-4</v>
      </c>
      <c r="K60" s="259">
        <f t="shared" si="14"/>
        <v>8.2289071284031982E-4</v>
      </c>
      <c r="L60" s="64">
        <f t="shared" si="15"/>
        <v>1.4184886436000848</v>
      </c>
      <c r="N60" s="39">
        <f t="shared" ref="N60" si="26">(H60/B60)*10</f>
        <v>4.0008492569002128</v>
      </c>
      <c r="O60" s="173">
        <f t="shared" ref="O60" si="27">(I60/C60)*10</f>
        <v>5.2432121491026242</v>
      </c>
      <c r="P60" s="64">
        <f t="shared" ref="P60" si="28">(O60-N60)/N60</f>
        <v>0.31052479421955836</v>
      </c>
    </row>
    <row r="61" spans="1:16" ht="20.100000000000001" customHeight="1" thickBot="1" x14ac:dyDescent="0.3">
      <c r="A61" s="13" t="s">
        <v>17</v>
      </c>
      <c r="B61" s="24">
        <f>B62-SUM(B39:B60)</f>
        <v>70.480000000010477</v>
      </c>
      <c r="C61" s="160">
        <f>C62-SUM(C39:C60)</f>
        <v>120.72000000001572</v>
      </c>
      <c r="D61" s="309">
        <f t="shared" si="11"/>
        <v>6.5230358586506319E-4</v>
      </c>
      <c r="E61" s="259">
        <f t="shared" si="12"/>
        <v>1.1877116705955246E-3</v>
      </c>
      <c r="F61" s="64">
        <f t="shared" si="18"/>
        <v>0.7128263337116596</v>
      </c>
      <c r="H61" s="24">
        <f>H62-SUM(H39:H60)</f>
        <v>33.364999999997963</v>
      </c>
      <c r="I61" s="160">
        <f>I62-SUM(I39:I60)</f>
        <v>46.696000000003551</v>
      </c>
      <c r="J61" s="309">
        <f t="shared" si="13"/>
        <v>1.2188512988628851E-3</v>
      </c>
      <c r="K61" s="259">
        <f t="shared" si="14"/>
        <v>1.6862994131212753E-3</v>
      </c>
      <c r="L61" s="64">
        <f t="shared" si="15"/>
        <v>0.39955042709445232</v>
      </c>
      <c r="N61" s="39">
        <f t="shared" si="16"/>
        <v>4.7339670828593929</v>
      </c>
      <c r="O61" s="173">
        <f t="shared" si="17"/>
        <v>3.8681245858182134</v>
      </c>
      <c r="P61" s="64">
        <f t="shared" si="8"/>
        <v>-0.18289998259096399</v>
      </c>
    </row>
    <row r="62" spans="1:16" ht="26.25" customHeight="1" thickBot="1" x14ac:dyDescent="0.3">
      <c r="A62" s="17" t="s">
        <v>18</v>
      </c>
      <c r="B62" s="46">
        <v>108047.85000000002</v>
      </c>
      <c r="C62" s="171">
        <v>101640.83</v>
      </c>
      <c r="D62" s="315">
        <f>SUM(D39:D61)</f>
        <v>1</v>
      </c>
      <c r="E62" s="316">
        <f>SUM(E39:E61)</f>
        <v>1.0000000000000002</v>
      </c>
      <c r="F62" s="69">
        <f t="shared" si="18"/>
        <v>-5.929798695670499E-2</v>
      </c>
      <c r="G62" s="2"/>
      <c r="H62" s="46">
        <v>27374.134999999998</v>
      </c>
      <c r="I62" s="171">
        <v>27691.405000000002</v>
      </c>
      <c r="J62" s="315">
        <f>SUM(J39:J61)</f>
        <v>0.99999999999999989</v>
      </c>
      <c r="K62" s="316">
        <f>SUM(K39:K61)</f>
        <v>1</v>
      </c>
      <c r="L62" s="69">
        <f t="shared" si="15"/>
        <v>1.1590137916686833E-2</v>
      </c>
      <c r="M62" s="2"/>
      <c r="N62" s="34">
        <f t="shared" si="16"/>
        <v>2.5335196396781607</v>
      </c>
      <c r="O62" s="166">
        <f t="shared" si="17"/>
        <v>2.7244371184296705</v>
      </c>
      <c r="P62" s="69">
        <f t="shared" si="8"/>
        <v>7.5356620790104661E-2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jan-abril</v>
      </c>
      <c r="C66" s="459"/>
      <c r="D66" s="457" t="str">
        <f>B5</f>
        <v>jan-abril</v>
      </c>
      <c r="E66" s="459"/>
      <c r="F66" s="149" t="str">
        <f>F37</f>
        <v>2022/2021</v>
      </c>
      <c r="H66" s="460" t="str">
        <f>B5</f>
        <v>jan-abril</v>
      </c>
      <c r="I66" s="459"/>
      <c r="J66" s="457" t="str">
        <f>B5</f>
        <v>jan-abril</v>
      </c>
      <c r="K66" s="458"/>
      <c r="L66" s="149" t="str">
        <f>L37</f>
        <v>2022/2021</v>
      </c>
      <c r="N66" s="460" t="str">
        <f>B5</f>
        <v>jan-abril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163</v>
      </c>
      <c r="B68" s="45">
        <v>36601.629999999997</v>
      </c>
      <c r="C68" s="167">
        <v>33056.589999999997</v>
      </c>
      <c r="D68" s="309">
        <f>B68/$B$96</f>
        <v>0.27358860355383241</v>
      </c>
      <c r="E68" s="308">
        <f>C68/$C$96</f>
        <v>0.25478487725825039</v>
      </c>
      <c r="F68" s="73">
        <f t="shared" ref="F68:F75" si="29">(C68-B68)/B68</f>
        <v>-9.6854702918968388E-2</v>
      </c>
      <c r="H68" s="24">
        <v>11205.769000000002</v>
      </c>
      <c r="I68" s="167">
        <v>10761.174999999997</v>
      </c>
      <c r="J68" s="307">
        <f>H68/$H$96</f>
        <v>0.23885517589863656</v>
      </c>
      <c r="K68" s="308">
        <f>I68/$I$96</f>
        <v>0.21818294657836576</v>
      </c>
      <c r="L68" s="73">
        <f t="shared" ref="L68:L96" si="30">(I68-H68)/H68</f>
        <v>-3.9675456454617661E-2</v>
      </c>
      <c r="N68" s="48">
        <f t="shared" ref="N68:N96" si="31">(H68/B68)*10</f>
        <v>3.0615491714440046</v>
      </c>
      <c r="O68" s="169">
        <f t="shared" ref="O68:O96" si="32">(I68/C68)*10</f>
        <v>3.2553796383716529</v>
      </c>
      <c r="P68" s="73">
        <f t="shared" si="8"/>
        <v>6.3311237570692541E-2</v>
      </c>
    </row>
    <row r="69" spans="1:16" ht="20.100000000000001" customHeight="1" x14ac:dyDescent="0.25">
      <c r="A69" s="44" t="s">
        <v>166</v>
      </c>
      <c r="B69" s="24">
        <v>22805.190000000002</v>
      </c>
      <c r="C69" s="160">
        <v>23060.409999999996</v>
      </c>
      <c r="D69" s="309">
        <f t="shared" ref="D69:D95" si="33">B69/$B$96</f>
        <v>0.17046344891961984</v>
      </c>
      <c r="E69" s="259">
        <f t="shared" ref="E69:E95" si="34">C69/$C$96</f>
        <v>0.17773895405953638</v>
      </c>
      <c r="F69" s="64">
        <f t="shared" si="29"/>
        <v>1.1191312153066643E-2</v>
      </c>
      <c r="H69" s="24">
        <v>8261.4669999999987</v>
      </c>
      <c r="I69" s="160">
        <v>9091.0969999999979</v>
      </c>
      <c r="J69" s="258">
        <f t="shared" ref="J69:J96" si="35">H69/$H$96</f>
        <v>0.17609627268470202</v>
      </c>
      <c r="K69" s="259">
        <f t="shared" ref="K69:K96" si="36">I69/$I$96</f>
        <v>0.18432209596904997</v>
      </c>
      <c r="L69" s="64">
        <f t="shared" si="30"/>
        <v>0.10042163213869877</v>
      </c>
      <c r="N69" s="47">
        <f t="shared" si="31"/>
        <v>3.6226258145623857</v>
      </c>
      <c r="O69" s="163">
        <f t="shared" si="32"/>
        <v>3.9422963425194952</v>
      </c>
      <c r="P69" s="64">
        <f t="shared" si="8"/>
        <v>8.8242767627858293E-2</v>
      </c>
    </row>
    <row r="70" spans="1:16" ht="20.100000000000001" customHeight="1" x14ac:dyDescent="0.25">
      <c r="A70" s="44" t="s">
        <v>165</v>
      </c>
      <c r="B70" s="24">
        <v>24339.719999999994</v>
      </c>
      <c r="C70" s="160">
        <v>21054.27</v>
      </c>
      <c r="D70" s="309">
        <f t="shared" si="33"/>
        <v>0.1819337009223711</v>
      </c>
      <c r="E70" s="259">
        <f t="shared" si="34"/>
        <v>0.16227655658711512</v>
      </c>
      <c r="F70" s="64">
        <f t="shared" si="29"/>
        <v>-0.13498306471890367</v>
      </c>
      <c r="H70" s="24">
        <v>9115.9259999999977</v>
      </c>
      <c r="I70" s="160">
        <v>8906.1749999999993</v>
      </c>
      <c r="J70" s="258">
        <f t="shared" si="35"/>
        <v>0.19430938726373473</v>
      </c>
      <c r="K70" s="259">
        <f t="shared" si="36"/>
        <v>0.18057280029760478</v>
      </c>
      <c r="L70" s="64">
        <f t="shared" si="30"/>
        <v>-2.3009291650677992E-2</v>
      </c>
      <c r="N70" s="47">
        <f t="shared" si="31"/>
        <v>3.7452879490807618</v>
      </c>
      <c r="O70" s="163">
        <f t="shared" si="32"/>
        <v>4.230103917162646</v>
      </c>
      <c r="P70" s="64">
        <f t="shared" si="8"/>
        <v>0.1294469142755437</v>
      </c>
    </row>
    <row r="71" spans="1:16" ht="20.100000000000001" customHeight="1" x14ac:dyDescent="0.25">
      <c r="A71" s="44" t="s">
        <v>170</v>
      </c>
      <c r="B71" s="24">
        <v>13644.420000000004</v>
      </c>
      <c r="C71" s="160">
        <v>12079.650000000001</v>
      </c>
      <c r="D71" s="309">
        <f t="shared" si="33"/>
        <v>0.10198884077299245</v>
      </c>
      <c r="E71" s="259">
        <f t="shared" si="34"/>
        <v>9.3104344476324541E-2</v>
      </c>
      <c r="F71" s="64">
        <f t="shared" si="29"/>
        <v>-0.11468204584731354</v>
      </c>
      <c r="H71" s="24">
        <v>5249.88</v>
      </c>
      <c r="I71" s="160">
        <v>5504.3119999999999</v>
      </c>
      <c r="J71" s="258">
        <f t="shared" si="35"/>
        <v>0.11190316441885728</v>
      </c>
      <c r="K71" s="259">
        <f t="shared" si="36"/>
        <v>0.11159998894606378</v>
      </c>
      <c r="L71" s="64">
        <f t="shared" si="30"/>
        <v>4.8464345851714663E-2</v>
      </c>
      <c r="N71" s="47">
        <f t="shared" si="31"/>
        <v>3.847638814988104</v>
      </c>
      <c r="O71" s="163">
        <f t="shared" si="32"/>
        <v>4.5566816919364381</v>
      </c>
      <c r="P71" s="64">
        <f t="shared" si="8"/>
        <v>0.18427999899219394</v>
      </c>
    </row>
    <row r="72" spans="1:16" ht="20.100000000000001" customHeight="1" x14ac:dyDescent="0.25">
      <c r="A72" s="44" t="s">
        <v>164</v>
      </c>
      <c r="B72" s="24">
        <v>10762.060000000003</v>
      </c>
      <c r="C72" s="160">
        <v>15082.400000000003</v>
      </c>
      <c r="D72" s="309">
        <f t="shared" si="33"/>
        <v>8.0443875498510828E-2</v>
      </c>
      <c r="E72" s="259">
        <f t="shared" si="34"/>
        <v>0.11624814999852788</v>
      </c>
      <c r="F72" s="64">
        <f t="shared" si="29"/>
        <v>0.40144173141573258</v>
      </c>
      <c r="H72" s="24">
        <v>3681.6010000000006</v>
      </c>
      <c r="I72" s="160">
        <v>5128.195999999999</v>
      </c>
      <c r="J72" s="258">
        <f t="shared" si="35"/>
        <v>7.8474708379549521E-2</v>
      </c>
      <c r="K72" s="259">
        <f t="shared" si="36"/>
        <v>0.10397423273122025</v>
      </c>
      <c r="L72" s="64">
        <f t="shared" si="30"/>
        <v>0.39292552343396209</v>
      </c>
      <c r="N72" s="47">
        <f t="shared" si="31"/>
        <v>3.420907335584451</v>
      </c>
      <c r="O72" s="163">
        <f t="shared" si="32"/>
        <v>3.4001193444014199</v>
      </c>
      <c r="P72" s="64">
        <f t="shared" ref="P72:P75" si="37">(O72-N72)/N72</f>
        <v>-6.0767478168126214E-3</v>
      </c>
    </row>
    <row r="73" spans="1:16" ht="20.100000000000001" customHeight="1" x14ac:dyDescent="0.25">
      <c r="A73" s="44" t="s">
        <v>171</v>
      </c>
      <c r="B73" s="24">
        <v>4009.57</v>
      </c>
      <c r="C73" s="160">
        <v>4521.8999999999996</v>
      </c>
      <c r="D73" s="309">
        <f t="shared" si="33"/>
        <v>2.9970595767219659E-2</v>
      </c>
      <c r="E73" s="259">
        <f t="shared" si="34"/>
        <v>3.4852709746349596E-2</v>
      </c>
      <c r="F73" s="64">
        <f t="shared" si="29"/>
        <v>0.12777679402030628</v>
      </c>
      <c r="H73" s="24">
        <v>1493.4300000000003</v>
      </c>
      <c r="I73" s="160">
        <v>1943.94</v>
      </c>
      <c r="J73" s="258">
        <f t="shared" si="35"/>
        <v>3.1833021485834737E-2</v>
      </c>
      <c r="K73" s="259">
        <f t="shared" si="36"/>
        <v>3.9413405801090352E-2</v>
      </c>
      <c r="L73" s="64">
        <f t="shared" si="30"/>
        <v>0.30166127639059059</v>
      </c>
      <c r="N73" s="47">
        <f t="shared" si="31"/>
        <v>3.7246637419972721</v>
      </c>
      <c r="O73" s="163">
        <f t="shared" si="32"/>
        <v>4.2989451336827447</v>
      </c>
      <c r="P73" s="64">
        <f t="shared" si="37"/>
        <v>0.15418341935412572</v>
      </c>
    </row>
    <row r="74" spans="1:16" ht="20.100000000000001" customHeight="1" x14ac:dyDescent="0.25">
      <c r="A74" s="44" t="s">
        <v>178</v>
      </c>
      <c r="B74" s="24">
        <v>3603.79</v>
      </c>
      <c r="C74" s="160">
        <v>2937.5499999999993</v>
      </c>
      <c r="D74" s="309">
        <f t="shared" si="33"/>
        <v>2.6937485396176779E-2</v>
      </c>
      <c r="E74" s="259">
        <f t="shared" si="34"/>
        <v>2.2641274135958164E-2</v>
      </c>
      <c r="F74" s="64">
        <f t="shared" si="29"/>
        <v>-0.18487203749386083</v>
      </c>
      <c r="H74" s="24">
        <v>1283.4580000000001</v>
      </c>
      <c r="I74" s="160">
        <v>1118.4080000000001</v>
      </c>
      <c r="J74" s="258">
        <f t="shared" si="35"/>
        <v>2.7357389425795967E-2</v>
      </c>
      <c r="K74" s="259">
        <f t="shared" si="36"/>
        <v>2.2675735030497784E-2</v>
      </c>
      <c r="L74" s="64">
        <f t="shared" si="30"/>
        <v>-0.12859789724322879</v>
      </c>
      <c r="N74" s="47">
        <f t="shared" si="31"/>
        <v>3.5614117359779569</v>
      </c>
      <c r="O74" s="163">
        <f t="shared" si="32"/>
        <v>3.8072815781859051</v>
      </c>
      <c r="P74" s="64">
        <f t="shared" si="37"/>
        <v>6.9037185373466176E-2</v>
      </c>
    </row>
    <row r="75" spans="1:16" ht="20.100000000000001" customHeight="1" x14ac:dyDescent="0.25">
      <c r="A75" s="44" t="s">
        <v>181</v>
      </c>
      <c r="B75" s="24">
        <v>3596.0600000000004</v>
      </c>
      <c r="C75" s="160">
        <v>2106.86</v>
      </c>
      <c r="D75" s="309">
        <f t="shared" si="33"/>
        <v>2.6879705458357862E-2</v>
      </c>
      <c r="E75" s="259">
        <f t="shared" si="34"/>
        <v>1.623870055865767E-2</v>
      </c>
      <c r="F75" s="64">
        <f t="shared" si="29"/>
        <v>-0.41411989788824438</v>
      </c>
      <c r="H75" s="24">
        <v>1640.8680000000004</v>
      </c>
      <c r="I75" s="160">
        <v>979.72399999999993</v>
      </c>
      <c r="J75" s="258">
        <f t="shared" si="35"/>
        <v>3.4975717843768149E-2</v>
      </c>
      <c r="K75" s="259">
        <f t="shared" si="36"/>
        <v>1.9863915339499903E-2</v>
      </c>
      <c r="L75" s="64">
        <f t="shared" si="30"/>
        <v>-0.40292333082246734</v>
      </c>
      <c r="N75" s="47">
        <f t="shared" si="31"/>
        <v>4.5629605735165715</v>
      </c>
      <c r="O75" s="163">
        <f t="shared" si="32"/>
        <v>4.6501618522350787</v>
      </c>
      <c r="P75" s="64">
        <f t="shared" si="37"/>
        <v>1.9110679856543921E-2</v>
      </c>
    </row>
    <row r="76" spans="1:16" ht="20.100000000000001" customHeight="1" x14ac:dyDescent="0.25">
      <c r="A76" s="44" t="s">
        <v>179</v>
      </c>
      <c r="B76" s="24">
        <v>3153.4700000000003</v>
      </c>
      <c r="C76" s="160">
        <v>2786.64</v>
      </c>
      <c r="D76" s="309">
        <f t="shared" si="33"/>
        <v>2.357144896686033E-2</v>
      </c>
      <c r="E76" s="259">
        <f t="shared" si="34"/>
        <v>2.147812978782539E-2</v>
      </c>
      <c r="F76" s="64">
        <f t="shared" ref="F76:F81" si="38">(C76-B76)/B76</f>
        <v>-0.1163258252020791</v>
      </c>
      <c r="H76" s="24">
        <v>903.57600000000002</v>
      </c>
      <c r="I76" s="160">
        <v>956.67000000000007</v>
      </c>
      <c r="J76" s="258">
        <f t="shared" si="35"/>
        <v>1.9260061885782796E-2</v>
      </c>
      <c r="K76" s="259">
        <f t="shared" si="36"/>
        <v>1.9396495225021917E-2</v>
      </c>
      <c r="L76" s="64">
        <f t="shared" si="30"/>
        <v>5.8759860819676539E-2</v>
      </c>
      <c r="N76" s="47">
        <f t="shared" si="31"/>
        <v>2.8653388172394219</v>
      </c>
      <c r="O76" s="163">
        <f t="shared" si="32"/>
        <v>3.4330591680303164</v>
      </c>
      <c r="P76" s="64">
        <f t="shared" ref="P76:P81" si="39">(O76-N76)/N76</f>
        <v>0.19813375904279909</v>
      </c>
    </row>
    <row r="77" spans="1:16" ht="20.100000000000001" customHeight="1" x14ac:dyDescent="0.25">
      <c r="A77" s="44" t="s">
        <v>203</v>
      </c>
      <c r="B77" s="24">
        <v>881.55</v>
      </c>
      <c r="C77" s="160">
        <v>2698.45</v>
      </c>
      <c r="D77" s="309">
        <f t="shared" si="33"/>
        <v>6.5893795839934172E-3</v>
      </c>
      <c r="E77" s="259">
        <f t="shared" si="34"/>
        <v>2.0798402135172617E-2</v>
      </c>
      <c r="F77" s="64">
        <f t="shared" si="38"/>
        <v>2.0610288696046735</v>
      </c>
      <c r="H77" s="24">
        <v>268.62099999999998</v>
      </c>
      <c r="I77" s="160">
        <v>678.053</v>
      </c>
      <c r="J77" s="258">
        <f t="shared" si="35"/>
        <v>5.7257575276687955E-3</v>
      </c>
      <c r="K77" s="259">
        <f t="shared" si="36"/>
        <v>1.3747532353697498E-2</v>
      </c>
      <c r="L77" s="64">
        <f t="shared" si="30"/>
        <v>1.5241995227476632</v>
      </c>
      <c r="N77" s="47">
        <f t="shared" si="31"/>
        <v>3.0471442345868072</v>
      </c>
      <c r="O77" s="163">
        <f t="shared" si="32"/>
        <v>2.5127499119865111</v>
      </c>
      <c r="P77" s="64">
        <f t="shared" si="39"/>
        <v>-0.17537546025377429</v>
      </c>
    </row>
    <row r="78" spans="1:16" ht="20.100000000000001" customHeight="1" x14ac:dyDescent="0.25">
      <c r="A78" s="44" t="s">
        <v>183</v>
      </c>
      <c r="B78" s="24">
        <v>65.429999999999993</v>
      </c>
      <c r="C78" s="160">
        <v>289.73</v>
      </c>
      <c r="D78" s="309">
        <f t="shared" si="33"/>
        <v>4.8907391093039451E-4</v>
      </c>
      <c r="E78" s="259">
        <f t="shared" si="34"/>
        <v>2.2331045787854372E-3</v>
      </c>
      <c r="F78" s="64">
        <f t="shared" si="38"/>
        <v>3.428091089714199</v>
      </c>
      <c r="H78" s="24">
        <v>113.69300000000001</v>
      </c>
      <c r="I78" s="160">
        <v>520.79600000000005</v>
      </c>
      <c r="J78" s="258">
        <f t="shared" si="35"/>
        <v>2.4234090059721634E-3</v>
      </c>
      <c r="K78" s="259">
        <f t="shared" si="36"/>
        <v>1.0559144874628152E-2</v>
      </c>
      <c r="L78" s="64">
        <f t="shared" si="30"/>
        <v>3.5807217682706942</v>
      </c>
      <c r="N78" s="47">
        <f t="shared" si="31"/>
        <v>17.376279993886602</v>
      </c>
      <c r="O78" s="163">
        <f t="shared" si="32"/>
        <v>17.97521830669934</v>
      </c>
      <c r="P78" s="64">
        <f t="shared" si="39"/>
        <v>3.4468730535158212E-2</v>
      </c>
    </row>
    <row r="79" spans="1:16" ht="20.100000000000001" customHeight="1" x14ac:dyDescent="0.25">
      <c r="A79" s="44" t="s">
        <v>200</v>
      </c>
      <c r="B79" s="24">
        <v>763.89999999999975</v>
      </c>
      <c r="C79" s="160">
        <v>720.4</v>
      </c>
      <c r="D79" s="309">
        <f t="shared" si="33"/>
        <v>5.7099734152487895E-3</v>
      </c>
      <c r="E79" s="259">
        <f t="shared" si="34"/>
        <v>5.5525093658130983E-3</v>
      </c>
      <c r="F79" s="64">
        <f t="shared" si="38"/>
        <v>-5.6944626259981396E-2</v>
      </c>
      <c r="H79" s="24">
        <v>564.99099999999999</v>
      </c>
      <c r="I79" s="160">
        <v>472.17099999999999</v>
      </c>
      <c r="J79" s="258">
        <f t="shared" si="35"/>
        <v>1.2042995414785592E-2</v>
      </c>
      <c r="K79" s="259">
        <f t="shared" si="36"/>
        <v>9.5732724417968828E-3</v>
      </c>
      <c r="L79" s="64">
        <f t="shared" si="30"/>
        <v>-0.16428580278269919</v>
      </c>
      <c r="N79" s="47">
        <f t="shared" si="31"/>
        <v>7.3961382379892679</v>
      </c>
      <c r="O79" s="163">
        <f t="shared" si="32"/>
        <v>6.5542892837312605</v>
      </c>
      <c r="P79" s="64">
        <f t="shared" si="39"/>
        <v>-0.11382277171807899</v>
      </c>
    </row>
    <row r="80" spans="1:16" ht="20.100000000000001" customHeight="1" x14ac:dyDescent="0.25">
      <c r="A80" s="44" t="s">
        <v>199</v>
      </c>
      <c r="B80" s="24">
        <v>376.39999999999992</v>
      </c>
      <c r="C80" s="160">
        <v>859.37</v>
      </c>
      <c r="D80" s="309">
        <f t="shared" si="33"/>
        <v>2.8135017587375896E-3</v>
      </c>
      <c r="E80" s="259">
        <f t="shared" si="34"/>
        <v>6.6236257269555836E-3</v>
      </c>
      <c r="F80" s="64">
        <f t="shared" si="38"/>
        <v>1.2831296493092459</v>
      </c>
      <c r="H80" s="24">
        <v>182.22699999999998</v>
      </c>
      <c r="I80" s="160">
        <v>350.85900000000004</v>
      </c>
      <c r="J80" s="258">
        <f t="shared" si="35"/>
        <v>3.8842369620934384E-3</v>
      </c>
      <c r="K80" s="259">
        <f t="shared" si="36"/>
        <v>7.1136702500924727E-3</v>
      </c>
      <c r="L80" s="64">
        <f t="shared" si="30"/>
        <v>0.92539524878311163</v>
      </c>
      <c r="N80" s="47">
        <f t="shared" si="31"/>
        <v>4.8413124335812965</v>
      </c>
      <c r="O80" s="163">
        <f t="shared" si="32"/>
        <v>4.0827466632533138</v>
      </c>
      <c r="P80" s="64">
        <f t="shared" si="39"/>
        <v>-0.15668597735322026</v>
      </c>
    </row>
    <row r="81" spans="1:16" ht="20.100000000000001" customHeight="1" x14ac:dyDescent="0.25">
      <c r="A81" s="44" t="s">
        <v>197</v>
      </c>
      <c r="B81" s="24">
        <v>2325.63</v>
      </c>
      <c r="C81" s="160">
        <v>1439.85</v>
      </c>
      <c r="D81" s="309">
        <f t="shared" si="33"/>
        <v>1.7383539041373276E-2</v>
      </c>
      <c r="E81" s="259">
        <f t="shared" si="34"/>
        <v>1.1097696571857286E-2</v>
      </c>
      <c r="F81" s="64">
        <f t="shared" si="38"/>
        <v>-0.38087743966151116</v>
      </c>
      <c r="H81" s="24">
        <v>583.25900000000001</v>
      </c>
      <c r="I81" s="160">
        <v>335.839</v>
      </c>
      <c r="J81" s="258">
        <f t="shared" si="35"/>
        <v>1.2432384697512757E-2</v>
      </c>
      <c r="K81" s="259">
        <f t="shared" si="36"/>
        <v>6.809139577781404E-3</v>
      </c>
      <c r="L81" s="64">
        <f t="shared" si="30"/>
        <v>-0.42420262696332162</v>
      </c>
      <c r="N81" s="47">
        <f t="shared" si="31"/>
        <v>2.5079612836091725</v>
      </c>
      <c r="O81" s="163">
        <f t="shared" si="32"/>
        <v>2.3324582421780047</v>
      </c>
      <c r="P81" s="64">
        <f t="shared" si="39"/>
        <v>-6.9978369513983799E-2</v>
      </c>
    </row>
    <row r="82" spans="1:16" ht="20.100000000000001" customHeight="1" x14ac:dyDescent="0.25">
      <c r="A82" s="44" t="s">
        <v>205</v>
      </c>
      <c r="B82" s="24">
        <v>379.84999999999997</v>
      </c>
      <c r="C82" s="160">
        <v>510.02999999999992</v>
      </c>
      <c r="D82" s="309">
        <f t="shared" si="33"/>
        <v>2.839289699937496E-3</v>
      </c>
      <c r="E82" s="259">
        <f t="shared" si="34"/>
        <v>3.9310748915125683E-3</v>
      </c>
      <c r="F82" s="64">
        <f t="shared" ref="F82:F93" si="40">(C82-B82)/B82</f>
        <v>0.34271422930103979</v>
      </c>
      <c r="H82" s="24">
        <v>167.65600000000001</v>
      </c>
      <c r="I82" s="160">
        <v>257.21600000000001</v>
      </c>
      <c r="J82" s="258">
        <f t="shared" si="35"/>
        <v>3.5736506232157566E-3</v>
      </c>
      <c r="K82" s="259">
        <f t="shared" si="36"/>
        <v>5.2150573508098277E-3</v>
      </c>
      <c r="L82" s="64">
        <f t="shared" si="30"/>
        <v>0.53418905377678105</v>
      </c>
      <c r="N82" s="47">
        <f t="shared" si="31"/>
        <v>4.4137422666842179</v>
      </c>
      <c r="O82" s="163">
        <f t="shared" si="32"/>
        <v>5.0431543242554362</v>
      </c>
      <c r="P82" s="64">
        <f t="shared" ref="P82:P87" si="41">(O82-N82)/N82</f>
        <v>0.14260281175050535</v>
      </c>
    </row>
    <row r="83" spans="1:16" ht="20.100000000000001" customHeight="1" x14ac:dyDescent="0.25">
      <c r="A83" s="44" t="s">
        <v>207</v>
      </c>
      <c r="B83" s="24">
        <v>1088.1799999999998</v>
      </c>
      <c r="C83" s="160">
        <v>1067.28</v>
      </c>
      <c r="D83" s="309">
        <f t="shared" si="33"/>
        <v>8.1338903927286668E-3</v>
      </c>
      <c r="E83" s="259">
        <f t="shared" si="34"/>
        <v>8.2260996612229364E-3</v>
      </c>
      <c r="F83" s="64">
        <f t="shared" si="40"/>
        <v>-1.9206381297211736E-2</v>
      </c>
      <c r="H83" s="24">
        <v>232.483</v>
      </c>
      <c r="I83" s="160">
        <v>239.75599999999997</v>
      </c>
      <c r="J83" s="258">
        <f t="shared" si="35"/>
        <v>4.9554624817308582E-3</v>
      </c>
      <c r="K83" s="259">
        <f t="shared" si="36"/>
        <v>4.8610556505068146E-3</v>
      </c>
      <c r="L83" s="64">
        <f t="shared" si="30"/>
        <v>3.1284007862940375E-2</v>
      </c>
      <c r="N83" s="47">
        <f t="shared" si="31"/>
        <v>2.136438824459189</v>
      </c>
      <c r="O83" s="163">
        <f t="shared" si="32"/>
        <v>2.2464208080353796</v>
      </c>
      <c r="P83" s="64">
        <f t="shared" si="41"/>
        <v>5.1479116704420999E-2</v>
      </c>
    </row>
    <row r="84" spans="1:16" ht="20.100000000000001" customHeight="1" x14ac:dyDescent="0.25">
      <c r="A84" s="44" t="s">
        <v>217</v>
      </c>
      <c r="B84" s="24">
        <v>453.67</v>
      </c>
      <c r="C84" s="160">
        <v>650.89999999999986</v>
      </c>
      <c r="D84" s="309">
        <f t="shared" si="33"/>
        <v>3.3910768939598365E-3</v>
      </c>
      <c r="E84" s="259">
        <f t="shared" si="34"/>
        <v>5.0168355721928719E-3</v>
      </c>
      <c r="F84" s="64">
        <f t="shared" si="40"/>
        <v>0.43474331562589513</v>
      </c>
      <c r="H84" s="24">
        <v>137.83000000000001</v>
      </c>
      <c r="I84" s="160">
        <v>171.01</v>
      </c>
      <c r="J84" s="258">
        <f t="shared" si="35"/>
        <v>2.9378982285025754E-3</v>
      </c>
      <c r="K84" s="259">
        <f t="shared" si="36"/>
        <v>3.4672297118452525E-3</v>
      </c>
      <c r="L84" s="64">
        <f t="shared" si="30"/>
        <v>0.24073133570340258</v>
      </c>
      <c r="N84" s="47">
        <f t="shared" si="31"/>
        <v>3.0381114025613334</v>
      </c>
      <c r="O84" s="163">
        <f t="shared" si="32"/>
        <v>2.6272852972806886</v>
      </c>
      <c r="P84" s="64">
        <f t="shared" si="41"/>
        <v>-0.13522417411497503</v>
      </c>
    </row>
    <row r="85" spans="1:16" ht="20.100000000000001" customHeight="1" x14ac:dyDescent="0.25">
      <c r="A85" s="44" t="s">
        <v>182</v>
      </c>
      <c r="B85" s="24">
        <v>323.09999999999997</v>
      </c>
      <c r="C85" s="160">
        <v>373.83999999999992</v>
      </c>
      <c r="D85" s="309">
        <f t="shared" si="33"/>
        <v>2.4150967541129525E-3</v>
      </c>
      <c r="E85" s="259">
        <f t="shared" si="34"/>
        <v>2.881385482114892E-3</v>
      </c>
      <c r="F85" s="64">
        <f t="shared" si="40"/>
        <v>0.15704116372640037</v>
      </c>
      <c r="H85" s="24">
        <v>115.82500000000002</v>
      </c>
      <c r="I85" s="160">
        <v>162.62699999999998</v>
      </c>
      <c r="J85" s="258">
        <f t="shared" si="35"/>
        <v>2.4688533868991568E-3</v>
      </c>
      <c r="K85" s="259">
        <f t="shared" si="36"/>
        <v>3.297264290674568E-3</v>
      </c>
      <c r="L85" s="64">
        <f t="shared" si="30"/>
        <v>0.40407511331750451</v>
      </c>
      <c r="N85" s="47">
        <f t="shared" si="31"/>
        <v>3.5848034664190664</v>
      </c>
      <c r="O85" s="163">
        <f t="shared" si="32"/>
        <v>4.3501765461159856</v>
      </c>
      <c r="P85" s="64">
        <f t="shared" si="41"/>
        <v>0.2135048927693283</v>
      </c>
    </row>
    <row r="86" spans="1:16" ht="20.100000000000001" customHeight="1" x14ac:dyDescent="0.25">
      <c r="A86" s="44" t="s">
        <v>209</v>
      </c>
      <c r="B86" s="24">
        <v>182.45999999999998</v>
      </c>
      <c r="C86" s="160">
        <v>144.07000000000002</v>
      </c>
      <c r="D86" s="309">
        <f t="shared" si="33"/>
        <v>1.3638457250246031E-3</v>
      </c>
      <c r="E86" s="259">
        <f t="shared" si="34"/>
        <v>1.1104247977966313E-3</v>
      </c>
      <c r="F86" s="64">
        <f t="shared" si="40"/>
        <v>-0.21040227995177005</v>
      </c>
      <c r="H86" s="24">
        <v>208.114</v>
      </c>
      <c r="I86" s="160">
        <v>141.02999999999997</v>
      </c>
      <c r="J86" s="258">
        <f t="shared" si="35"/>
        <v>4.4360280920451639E-3</v>
      </c>
      <c r="K86" s="259">
        <f t="shared" si="36"/>
        <v>2.8593848679114432E-3</v>
      </c>
      <c r="L86" s="64">
        <f t="shared" si="30"/>
        <v>-0.32234256224953645</v>
      </c>
      <c r="N86" s="47">
        <f t="shared" si="31"/>
        <v>11.406006796010086</v>
      </c>
      <c r="O86" s="163">
        <f t="shared" si="32"/>
        <v>9.7889914624835122</v>
      </c>
      <c r="P86" s="64">
        <f t="shared" si="41"/>
        <v>-0.14176875066322236</v>
      </c>
    </row>
    <row r="87" spans="1:16" ht="20.100000000000001" customHeight="1" x14ac:dyDescent="0.25">
      <c r="A87" s="44" t="s">
        <v>208</v>
      </c>
      <c r="B87" s="24">
        <v>307.18000000000006</v>
      </c>
      <c r="C87" s="160">
        <v>447.78</v>
      </c>
      <c r="D87" s="309">
        <f t="shared" si="33"/>
        <v>2.2960984863151252E-3</v>
      </c>
      <c r="E87" s="259">
        <f t="shared" si="34"/>
        <v>3.4512807382340214E-3</v>
      </c>
      <c r="F87" s="64">
        <f t="shared" si="40"/>
        <v>0.45771209063090007</v>
      </c>
      <c r="H87" s="24">
        <v>115.08</v>
      </c>
      <c r="I87" s="160">
        <v>135.798</v>
      </c>
      <c r="J87" s="258">
        <f t="shared" si="35"/>
        <v>2.4529734320255119E-3</v>
      </c>
      <c r="K87" s="259">
        <f t="shared" si="36"/>
        <v>2.7533060078893728E-3</v>
      </c>
      <c r="L87" s="64">
        <f t="shared" si="30"/>
        <v>0.18003128258602716</v>
      </c>
      <c r="N87" s="47">
        <f t="shared" si="31"/>
        <v>3.7463376521908969</v>
      </c>
      <c r="O87" s="163">
        <f t="shared" si="32"/>
        <v>3.0326946268256738</v>
      </c>
      <c r="P87" s="64">
        <f t="shared" si="41"/>
        <v>-0.19049084509183983</v>
      </c>
    </row>
    <row r="88" spans="1:16" ht="20.100000000000001" customHeight="1" x14ac:dyDescent="0.25">
      <c r="A88" s="44" t="s">
        <v>184</v>
      </c>
      <c r="B88" s="24">
        <v>1004.1</v>
      </c>
      <c r="C88" s="160">
        <v>398.10000000000008</v>
      </c>
      <c r="D88" s="309">
        <f t="shared" si="33"/>
        <v>7.5054121040074766E-3</v>
      </c>
      <c r="E88" s="259">
        <f t="shared" si="34"/>
        <v>3.0683703200030466E-3</v>
      </c>
      <c r="F88" s="64">
        <f t="shared" si="40"/>
        <v>-0.60352554526441593</v>
      </c>
      <c r="H88" s="24">
        <v>284.17400000000004</v>
      </c>
      <c r="I88" s="160">
        <v>131.57499999999999</v>
      </c>
      <c r="J88" s="258">
        <f t="shared" si="35"/>
        <v>6.0572755654537533E-3</v>
      </c>
      <c r="K88" s="259">
        <f t="shared" si="36"/>
        <v>2.667684634442659E-3</v>
      </c>
      <c r="L88" s="64">
        <f t="shared" si="30"/>
        <v>-0.53699142074925932</v>
      </c>
      <c r="N88" s="47">
        <f t="shared" ref="N88:N93" si="42">(H88/B88)*10</f>
        <v>2.8301364405935665</v>
      </c>
      <c r="O88" s="163">
        <f t="shared" ref="O88:O93" si="43">(I88/C88)*10</f>
        <v>3.3050741019844248</v>
      </c>
      <c r="P88" s="64">
        <f t="shared" ref="P88:P93" si="44">(O88-N88)/N88</f>
        <v>0.16781440448547746</v>
      </c>
    </row>
    <row r="89" spans="1:16" ht="20.100000000000001" customHeight="1" x14ac:dyDescent="0.25">
      <c r="A89" s="44" t="s">
        <v>202</v>
      </c>
      <c r="B89" s="24">
        <v>75.91</v>
      </c>
      <c r="C89" s="160">
        <v>375.59000000000003</v>
      </c>
      <c r="D89" s="309">
        <f t="shared" si="33"/>
        <v>5.6740945405358775E-4</v>
      </c>
      <c r="E89" s="259">
        <f t="shared" si="34"/>
        <v>2.894873671162884E-3</v>
      </c>
      <c r="F89" s="64">
        <f t="shared" si="40"/>
        <v>3.9478329600843112</v>
      </c>
      <c r="H89" s="24">
        <v>21.279</v>
      </c>
      <c r="I89" s="160">
        <v>128.756</v>
      </c>
      <c r="J89" s="258">
        <f t="shared" si="35"/>
        <v>4.5356987886749107E-4</v>
      </c>
      <c r="K89" s="259">
        <f t="shared" si="36"/>
        <v>2.6105293771027855E-3</v>
      </c>
      <c r="L89" s="64">
        <f t="shared" si="30"/>
        <v>5.0508482541472812</v>
      </c>
      <c r="N89" s="47">
        <f t="shared" si="42"/>
        <v>2.8031879857726256</v>
      </c>
      <c r="O89" s="163">
        <f t="shared" si="43"/>
        <v>3.4280997896642611</v>
      </c>
      <c r="P89" s="64">
        <f t="shared" si="44"/>
        <v>0.22292896768369777</v>
      </c>
    </row>
    <row r="90" spans="1:16" ht="20.100000000000001" customHeight="1" x14ac:dyDescent="0.25">
      <c r="A90" s="44" t="s">
        <v>206</v>
      </c>
      <c r="B90" s="24">
        <v>75.480000000000018</v>
      </c>
      <c r="C90" s="160">
        <v>121.49000000000001</v>
      </c>
      <c r="D90" s="309">
        <f t="shared" si="33"/>
        <v>5.6419530486055615E-4</v>
      </c>
      <c r="E90" s="259">
        <f t="shared" si="34"/>
        <v>9.3638862139454934E-4</v>
      </c>
      <c r="F90" s="64">
        <f t="shared" si="40"/>
        <v>0.60956544780074162</v>
      </c>
      <c r="H90" s="24">
        <v>24.072000000000003</v>
      </c>
      <c r="I90" s="160">
        <v>113.98099999999999</v>
      </c>
      <c r="J90" s="258">
        <f t="shared" si="35"/>
        <v>5.1310372311190596E-4</v>
      </c>
      <c r="K90" s="259">
        <f t="shared" si="36"/>
        <v>2.3109660826023844E-3</v>
      </c>
      <c r="L90" s="64">
        <f t="shared" si="30"/>
        <v>3.7350033233632427</v>
      </c>
      <c r="N90" s="47">
        <f t="shared" si="42"/>
        <v>3.1891891891891886</v>
      </c>
      <c r="O90" s="163">
        <f t="shared" si="43"/>
        <v>9.3819244382253668</v>
      </c>
      <c r="P90" s="64">
        <f t="shared" si="44"/>
        <v>1.9417898662232087</v>
      </c>
    </row>
    <row r="91" spans="1:16" ht="20.100000000000001" customHeight="1" x14ac:dyDescent="0.25">
      <c r="A91" s="44" t="s">
        <v>201</v>
      </c>
      <c r="B91" s="24">
        <v>74.699999999999989</v>
      </c>
      <c r="C91" s="160">
        <v>180.03</v>
      </c>
      <c r="D91" s="309">
        <f t="shared" si="33"/>
        <v>5.5836498771970756E-4</v>
      </c>
      <c r="E91" s="259">
        <f t="shared" si="34"/>
        <v>1.3875878138913549E-3</v>
      </c>
      <c r="F91" s="64">
        <f t="shared" si="40"/>
        <v>1.4100401606425708</v>
      </c>
      <c r="H91" s="24">
        <v>25.873000000000001</v>
      </c>
      <c r="I91" s="160">
        <v>112.14399999999999</v>
      </c>
      <c r="J91" s="258">
        <f t="shared" si="35"/>
        <v>5.514927146923538E-4</v>
      </c>
      <c r="K91" s="259">
        <f t="shared" si="36"/>
        <v>2.2737208865281212E-3</v>
      </c>
      <c r="L91" s="64">
        <f t="shared" si="30"/>
        <v>3.3344026591427349</v>
      </c>
      <c r="N91" s="47">
        <f t="shared" si="42"/>
        <v>3.463587684069612</v>
      </c>
      <c r="O91" s="163">
        <f t="shared" si="43"/>
        <v>6.2291840248847405</v>
      </c>
      <c r="P91" s="64">
        <f t="shared" si="44"/>
        <v>0.79847735731801528</v>
      </c>
    </row>
    <row r="92" spans="1:16" ht="20.100000000000001" customHeight="1" x14ac:dyDescent="0.25">
      <c r="A92" s="44" t="s">
        <v>204</v>
      </c>
      <c r="B92" s="24">
        <v>497.58</v>
      </c>
      <c r="C92" s="160">
        <v>561.90000000000009</v>
      </c>
      <c r="D92" s="309">
        <f t="shared" si="33"/>
        <v>3.719293849927338E-3</v>
      </c>
      <c r="E92" s="259">
        <f t="shared" si="34"/>
        <v>4.330864814895031E-3</v>
      </c>
      <c r="F92" s="64">
        <f t="shared" si="40"/>
        <v>0.12926564572531071</v>
      </c>
      <c r="H92" s="24">
        <v>88.563999999999979</v>
      </c>
      <c r="I92" s="160">
        <v>99.774000000000001</v>
      </c>
      <c r="J92" s="258">
        <f t="shared" si="35"/>
        <v>1.8877749307777841E-3</v>
      </c>
      <c r="K92" s="259">
        <f t="shared" si="36"/>
        <v>2.0229189946181407E-3</v>
      </c>
      <c r="L92" s="64">
        <f t="shared" si="30"/>
        <v>0.12657513210785448</v>
      </c>
      <c r="N92" s="47">
        <f t="shared" si="42"/>
        <v>1.7798946903010568</v>
      </c>
      <c r="O92" s="163">
        <f t="shared" si="43"/>
        <v>1.7756540309663638</v>
      </c>
      <c r="P92" s="64">
        <f t="shared" si="44"/>
        <v>-2.3825338419183714E-3</v>
      </c>
    </row>
    <row r="93" spans="1:16" ht="20.100000000000001" customHeight="1" x14ac:dyDescent="0.25">
      <c r="A93" s="44" t="s">
        <v>212</v>
      </c>
      <c r="B93" s="24">
        <v>180.38</v>
      </c>
      <c r="C93" s="160">
        <v>178.95</v>
      </c>
      <c r="D93" s="309">
        <f t="shared" si="33"/>
        <v>1.3482982126490077E-3</v>
      </c>
      <c r="E93" s="259">
        <f t="shared" si="34"/>
        <v>1.3792636743645945E-3</v>
      </c>
      <c r="F93" s="64">
        <f t="shared" si="40"/>
        <v>-7.9277081716376922E-3</v>
      </c>
      <c r="H93" s="24">
        <v>65.383000000000024</v>
      </c>
      <c r="I93" s="160">
        <v>86.914000000000001</v>
      </c>
      <c r="J93" s="258">
        <f t="shared" si="35"/>
        <v>1.3936632073872446E-3</v>
      </c>
      <c r="K93" s="259">
        <f t="shared" si="36"/>
        <v>1.7621823470868271E-3</v>
      </c>
      <c r="L93" s="64">
        <f t="shared" si="30"/>
        <v>0.32930578284875228</v>
      </c>
      <c r="N93" s="47">
        <f t="shared" si="42"/>
        <v>3.6247366670362577</v>
      </c>
      <c r="O93" s="163">
        <f t="shared" si="43"/>
        <v>4.8568873987147256</v>
      </c>
      <c r="P93" s="64">
        <f t="shared" si="44"/>
        <v>0.33992834372873987</v>
      </c>
    </row>
    <row r="94" spans="1:16" ht="20.100000000000001" customHeight="1" x14ac:dyDescent="0.25">
      <c r="A94" s="44" t="s">
        <v>219</v>
      </c>
      <c r="B94" s="24">
        <v>26.4</v>
      </c>
      <c r="C94" s="160">
        <v>135.42000000000002</v>
      </c>
      <c r="D94" s="309">
        <f t="shared" si="33"/>
        <v>1.9733381092102117E-4</v>
      </c>
      <c r="E94" s="259">
        <f t="shared" si="34"/>
        <v>1.0437546062165601E-3</v>
      </c>
      <c r="F94" s="64">
        <f t="shared" ref="F94" si="45">(C94-B94)/B94</f>
        <v>4.1295454545454549</v>
      </c>
      <c r="H94" s="24">
        <v>27.994000000000003</v>
      </c>
      <c r="I94" s="160">
        <v>61.9</v>
      </c>
      <c r="J94" s="258">
        <f t="shared" si="35"/>
        <v>5.9670262648698464E-4</v>
      </c>
      <c r="K94" s="259">
        <f t="shared" si="36"/>
        <v>1.2550232101235083E-3</v>
      </c>
      <c r="L94" s="64">
        <f t="shared" si="30"/>
        <v>1.2111881117382293</v>
      </c>
      <c r="N94" s="47">
        <f t="shared" si="31"/>
        <v>10.60378787878788</v>
      </c>
      <c r="O94" s="163">
        <f t="shared" si="32"/>
        <v>4.5709644070299804</v>
      </c>
      <c r="P94" s="64">
        <f t="shared" ref="P94" si="46">(O94-N94)/N94</f>
        <v>-0.56893098397659692</v>
      </c>
    </row>
    <row r="95" spans="1:16" ht="20.100000000000001" customHeight="1" thickBot="1" x14ac:dyDescent="0.3">
      <c r="A95" s="13" t="s">
        <v>17</v>
      </c>
      <c r="B95" s="24">
        <f>B96-SUM(B68:B94)</f>
        <v>2185.6500000000233</v>
      </c>
      <c r="C95" s="160">
        <f>C96-SUM(C68:C94)</f>
        <v>1903.6900000000314</v>
      </c>
      <c r="D95" s="309">
        <f t="shared" si="33"/>
        <v>1.6337221357558128E-2</v>
      </c>
      <c r="E95" s="259">
        <f t="shared" si="34"/>
        <v>1.4672760347869115E-2</v>
      </c>
      <c r="F95" s="64">
        <f>(C95-B95)/B95</f>
        <v>-0.12900510145722729</v>
      </c>
      <c r="H95" s="24">
        <v>88.563999999999979</v>
      </c>
      <c r="I95" s="160">
        <v>99.774000000000001</v>
      </c>
      <c r="J95" s="258">
        <f t="shared" si="35"/>
        <v>1.8877749307777841E-3</v>
      </c>
      <c r="K95" s="259">
        <f t="shared" si="36"/>
        <v>2.0229189946181407E-3</v>
      </c>
      <c r="L95" s="64">
        <f t="shared" si="30"/>
        <v>0.12657513210785448</v>
      </c>
      <c r="N95" s="47">
        <f t="shared" si="31"/>
        <v>0.4052066890856223</v>
      </c>
      <c r="O95" s="163">
        <f t="shared" si="32"/>
        <v>0.52410844202574136</v>
      </c>
      <c r="P95" s="64">
        <f>(O95-N95)/N95</f>
        <v>0.29343482262948156</v>
      </c>
    </row>
    <row r="96" spans="1:16" ht="26.25" customHeight="1" thickBot="1" x14ac:dyDescent="0.3">
      <c r="A96" s="17" t="s">
        <v>18</v>
      </c>
      <c r="B96" s="22">
        <v>133783.46</v>
      </c>
      <c r="C96" s="165">
        <v>129743.14</v>
      </c>
      <c r="D96" s="305">
        <f>SUM(D68:D95)</f>
        <v>1.0000000000000002</v>
      </c>
      <c r="E96" s="306">
        <f>SUM(E68:E95)</f>
        <v>1.0000000000000002</v>
      </c>
      <c r="F96" s="69">
        <f>(C96-B96)/B96</f>
        <v>-3.02004448083492E-2</v>
      </c>
      <c r="G96" s="2"/>
      <c r="H96" s="22">
        <v>46914.491000000002</v>
      </c>
      <c r="I96" s="165">
        <v>49321.796999999984</v>
      </c>
      <c r="J96" s="317">
        <f t="shared" si="35"/>
        <v>1</v>
      </c>
      <c r="K96" s="306">
        <f t="shared" si="36"/>
        <v>1</v>
      </c>
      <c r="L96" s="69">
        <f t="shared" si="30"/>
        <v>5.1312631741011153E-2</v>
      </c>
      <c r="M96" s="2"/>
      <c r="N96" s="43">
        <f t="shared" si="31"/>
        <v>3.506748218352254</v>
      </c>
      <c r="O96" s="170">
        <f t="shared" si="32"/>
        <v>3.801495554986567</v>
      </c>
      <c r="P96" s="69">
        <f>(O96-N96)/N96</f>
        <v>8.4051468278155544E-2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P96"/>
  <sheetViews>
    <sheetView showGridLines="0" workbookViewId="0">
      <selection activeCell="R93" sqref="R93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143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151</v>
      </c>
      <c r="C5" s="459"/>
      <c r="D5" s="457" t="str">
        <f>B5</f>
        <v>jan-abril</v>
      </c>
      <c r="E5" s="459"/>
      <c r="F5" s="149" t="s">
        <v>138</v>
      </c>
      <c r="H5" s="460" t="str">
        <f>B5</f>
        <v>jan-abril</v>
      </c>
      <c r="I5" s="459"/>
      <c r="J5" s="457" t="str">
        <f>B5</f>
        <v>jan-abril</v>
      </c>
      <c r="K5" s="458"/>
      <c r="L5" s="149" t="str">
        <f>F5</f>
        <v>2022/2021</v>
      </c>
      <c r="N5" s="460" t="str">
        <f>B5</f>
        <v>jan-abril</v>
      </c>
      <c r="O5" s="458"/>
      <c r="P5" s="149" t="str">
        <f>L5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22581.679999999997</v>
      </c>
      <c r="C7" s="167">
        <v>22324.489999999998</v>
      </c>
      <c r="D7" s="309">
        <f>B7/$B$33</f>
        <v>0.19577782517248493</v>
      </c>
      <c r="E7" s="308">
        <f>C7/$C$33</f>
        <v>0.205003880240471</v>
      </c>
      <c r="F7" s="64">
        <f>(C7-B7)/B7</f>
        <v>-1.1389320900836374E-2</v>
      </c>
      <c r="H7" s="45">
        <v>5965.1009999999997</v>
      </c>
      <c r="I7" s="167">
        <v>6078.1940000000004</v>
      </c>
      <c r="J7" s="309">
        <f>H7/$H$33</f>
        <v>0.22063334790881967</v>
      </c>
      <c r="K7" s="308">
        <f>I7/$I$33</f>
        <v>0.22329240945392392</v>
      </c>
      <c r="L7" s="64">
        <f t="shared" ref="L7:L33" si="0">(I7-H7)/H7</f>
        <v>1.8959108990778323E-2</v>
      </c>
      <c r="N7" s="39">
        <f t="shared" ref="N7:O33" si="1">(H7/B7)*10</f>
        <v>2.6415665264940431</v>
      </c>
      <c r="O7" s="172">
        <f t="shared" si="1"/>
        <v>2.7226574940793724</v>
      </c>
      <c r="P7" s="73">
        <f>(O7-N7)/N7</f>
        <v>3.0698059947388633E-2</v>
      </c>
    </row>
    <row r="8" spans="1:16" ht="20.100000000000001" customHeight="1" x14ac:dyDescent="0.25">
      <c r="A8" s="13" t="s">
        <v>167</v>
      </c>
      <c r="B8" s="24">
        <v>29973.16</v>
      </c>
      <c r="C8" s="160">
        <v>21243.88</v>
      </c>
      <c r="D8" s="309">
        <f t="shared" ref="D8:D32" si="2">B8/$B$33</f>
        <v>0.25986020873322618</v>
      </c>
      <c r="E8" s="259">
        <f t="shared" ref="E8:E32" si="3">C8/$C$33</f>
        <v>0.19508073113262331</v>
      </c>
      <c r="F8" s="64">
        <f t="shared" ref="F8:F33" si="4">(C8-B8)/B8</f>
        <v>-0.29123655964202638</v>
      </c>
      <c r="H8" s="24">
        <v>5818.0589999999993</v>
      </c>
      <c r="I8" s="160">
        <v>4413.9230000000007</v>
      </c>
      <c r="J8" s="309">
        <f t="shared" ref="J8:J32" si="5">H8/$H$33</f>
        <v>0.21519465227848436</v>
      </c>
      <c r="K8" s="259">
        <f t="shared" ref="K8:K32" si="6">I8/$I$33</f>
        <v>0.16215268907410529</v>
      </c>
      <c r="L8" s="64">
        <f t="shared" si="0"/>
        <v>-0.24134096955702902</v>
      </c>
      <c r="N8" s="39">
        <f t="shared" si="1"/>
        <v>1.9410896281873513</v>
      </c>
      <c r="O8" s="173">
        <f t="shared" si="1"/>
        <v>2.0777386240178348</v>
      </c>
      <c r="P8" s="64">
        <f t="shared" ref="P8:P71" si="7">(O8-N8)/N8</f>
        <v>7.0398086644814284E-2</v>
      </c>
    </row>
    <row r="9" spans="1:16" ht="20.100000000000001" customHeight="1" x14ac:dyDescent="0.25">
      <c r="A9" s="13" t="s">
        <v>165</v>
      </c>
      <c r="B9" s="24">
        <v>8570.0300000000007</v>
      </c>
      <c r="C9" s="160">
        <v>10354.460000000001</v>
      </c>
      <c r="D9" s="309">
        <f t="shared" si="2"/>
        <v>7.4300133340962735E-2</v>
      </c>
      <c r="E9" s="259">
        <f t="shared" si="3"/>
        <v>9.5084119628029484E-2</v>
      </c>
      <c r="F9" s="64">
        <f t="shared" si="4"/>
        <v>0.20821747415119901</v>
      </c>
      <c r="H9" s="24">
        <v>1911.7429999999999</v>
      </c>
      <c r="I9" s="160">
        <v>2320.2730000000001</v>
      </c>
      <c r="J9" s="309">
        <f t="shared" si="5"/>
        <v>7.0710329704601921E-2</v>
      </c>
      <c r="K9" s="259">
        <f t="shared" si="6"/>
        <v>8.5239028033801553E-2</v>
      </c>
      <c r="L9" s="64">
        <f t="shared" si="0"/>
        <v>0.21369504164524217</v>
      </c>
      <c r="N9" s="39">
        <f t="shared" si="1"/>
        <v>2.2307308142445241</v>
      </c>
      <c r="O9" s="173">
        <f t="shared" si="1"/>
        <v>2.2408440420842806</v>
      </c>
      <c r="P9" s="64">
        <f t="shared" si="7"/>
        <v>4.5335940020990182E-3</v>
      </c>
    </row>
    <row r="10" spans="1:16" ht="20.100000000000001" customHeight="1" x14ac:dyDescent="0.25">
      <c r="A10" s="13" t="s">
        <v>166</v>
      </c>
      <c r="B10" s="24">
        <v>6172.63</v>
      </c>
      <c r="C10" s="160">
        <v>6297.46</v>
      </c>
      <c r="D10" s="309">
        <f t="shared" si="2"/>
        <v>5.3515242311220242E-2</v>
      </c>
      <c r="E10" s="259">
        <f t="shared" si="3"/>
        <v>5.7829035989586178E-2</v>
      </c>
      <c r="F10" s="64">
        <f t="shared" si="4"/>
        <v>2.0223146373587908E-2</v>
      </c>
      <c r="H10" s="24">
        <v>1887.6849999999999</v>
      </c>
      <c r="I10" s="160">
        <v>2074.0610000000001</v>
      </c>
      <c r="J10" s="309">
        <f t="shared" si="5"/>
        <v>6.9820487758255945E-2</v>
      </c>
      <c r="K10" s="259">
        <f t="shared" si="6"/>
        <v>7.6194027048892304E-2</v>
      </c>
      <c r="L10" s="64">
        <f t="shared" si="0"/>
        <v>9.8732574555606578E-2</v>
      </c>
      <c r="N10" s="39">
        <f t="shared" si="1"/>
        <v>3.0581534937295767</v>
      </c>
      <c r="O10" s="173">
        <f t="shared" si="1"/>
        <v>3.2934881682456103</v>
      </c>
      <c r="P10" s="64">
        <f t="shared" si="7"/>
        <v>7.6953192506053966E-2</v>
      </c>
    </row>
    <row r="11" spans="1:16" ht="20.100000000000001" customHeight="1" x14ac:dyDescent="0.25">
      <c r="A11" s="13" t="s">
        <v>162</v>
      </c>
      <c r="B11" s="24">
        <v>7598.3</v>
      </c>
      <c r="C11" s="160">
        <v>8633.7999999999993</v>
      </c>
      <c r="D11" s="309">
        <f t="shared" si="2"/>
        <v>6.587546404909167E-2</v>
      </c>
      <c r="E11" s="259">
        <f t="shared" si="3"/>
        <v>7.9283446171454691E-2</v>
      </c>
      <c r="F11" s="64">
        <f t="shared" si="4"/>
        <v>0.13628048379242713</v>
      </c>
      <c r="H11" s="24">
        <v>1717.5989999999999</v>
      </c>
      <c r="I11" s="160">
        <v>2044.694</v>
      </c>
      <c r="J11" s="309">
        <f t="shared" si="5"/>
        <v>6.352945536627809E-2</v>
      </c>
      <c r="K11" s="259">
        <f t="shared" si="6"/>
        <v>7.5115182216293444E-2</v>
      </c>
      <c r="L11" s="64">
        <f t="shared" si="0"/>
        <v>0.19043734888061767</v>
      </c>
      <c r="N11" s="39">
        <f t="shared" si="1"/>
        <v>2.2605043233354829</v>
      </c>
      <c r="O11" s="173">
        <f t="shared" si="1"/>
        <v>2.368243415413839</v>
      </c>
      <c r="P11" s="64">
        <f t="shared" si="7"/>
        <v>4.7661528874840577E-2</v>
      </c>
    </row>
    <row r="12" spans="1:16" ht="20.100000000000001" customHeight="1" x14ac:dyDescent="0.25">
      <c r="A12" s="13" t="s">
        <v>172</v>
      </c>
      <c r="B12" s="24">
        <v>8900.02</v>
      </c>
      <c r="C12" s="160">
        <v>7634.5199999999995</v>
      </c>
      <c r="D12" s="309">
        <f t="shared" si="2"/>
        <v>7.7161068600370725E-2</v>
      </c>
      <c r="E12" s="259">
        <f t="shared" si="3"/>
        <v>7.0107143490107979E-2</v>
      </c>
      <c r="F12" s="64">
        <f t="shared" si="4"/>
        <v>-0.14219069170631088</v>
      </c>
      <c r="H12" s="24">
        <v>1813.261</v>
      </c>
      <c r="I12" s="160">
        <v>1659.3040000000001</v>
      </c>
      <c r="J12" s="309">
        <f t="shared" si="5"/>
        <v>6.706774035552697E-2</v>
      </c>
      <c r="K12" s="259">
        <f t="shared" si="6"/>
        <v>6.095724950150222E-2</v>
      </c>
      <c r="L12" s="64">
        <f t="shared" si="0"/>
        <v>-8.4906144234062217E-2</v>
      </c>
      <c r="N12" s="39">
        <f t="shared" si="1"/>
        <v>2.037367331758805</v>
      </c>
      <c r="O12" s="173">
        <f t="shared" si="1"/>
        <v>2.1734228216050258</v>
      </c>
      <c r="P12" s="64">
        <f t="shared" si="7"/>
        <v>6.6780048803849051E-2</v>
      </c>
    </row>
    <row r="13" spans="1:16" ht="20.100000000000001" customHeight="1" x14ac:dyDescent="0.25">
      <c r="A13" s="13" t="s">
        <v>164</v>
      </c>
      <c r="B13" s="24">
        <v>4706.33</v>
      </c>
      <c r="C13" s="160">
        <v>5581.76</v>
      </c>
      <c r="D13" s="309">
        <f t="shared" si="2"/>
        <v>4.080276808209226E-2</v>
      </c>
      <c r="E13" s="259">
        <f t="shared" si="3"/>
        <v>5.1256824168034822E-2</v>
      </c>
      <c r="F13" s="64">
        <f t="shared" si="4"/>
        <v>0.18601118068643727</v>
      </c>
      <c r="H13" s="24">
        <v>1100.29</v>
      </c>
      <c r="I13" s="160">
        <v>1506.742</v>
      </c>
      <c r="J13" s="309">
        <f t="shared" si="5"/>
        <v>4.0696824139372527E-2</v>
      </c>
      <c r="K13" s="259">
        <f t="shared" si="6"/>
        <v>5.5352634615713846E-2</v>
      </c>
      <c r="L13" s="64">
        <f t="shared" si="0"/>
        <v>0.36940442974125004</v>
      </c>
      <c r="N13" s="39">
        <f t="shared" si="1"/>
        <v>2.3378938578467725</v>
      </c>
      <c r="O13" s="173">
        <f t="shared" si="1"/>
        <v>2.6994030556670294</v>
      </c>
      <c r="P13" s="64">
        <f t="shared" si="7"/>
        <v>0.15463028683141805</v>
      </c>
    </row>
    <row r="14" spans="1:16" ht="20.100000000000001" customHeight="1" x14ac:dyDescent="0.25">
      <c r="A14" s="13" t="s">
        <v>174</v>
      </c>
      <c r="B14" s="24">
        <v>1948.52</v>
      </c>
      <c r="C14" s="160">
        <v>3974.5499999999997</v>
      </c>
      <c r="D14" s="309">
        <f t="shared" si="2"/>
        <v>1.6893207587083441E-2</v>
      </c>
      <c r="E14" s="259">
        <f t="shared" si="3"/>
        <v>3.6497952347837023E-2</v>
      </c>
      <c r="F14" s="64">
        <f t="shared" si="4"/>
        <v>1.0397789091207685</v>
      </c>
      <c r="H14" s="24">
        <v>485.48599999999999</v>
      </c>
      <c r="I14" s="160">
        <v>924.745</v>
      </c>
      <c r="J14" s="309">
        <f t="shared" si="5"/>
        <v>1.7956846253376301E-2</v>
      </c>
      <c r="K14" s="259">
        <f t="shared" si="6"/>
        <v>3.397202181774206E-2</v>
      </c>
      <c r="L14" s="64">
        <f t="shared" si="0"/>
        <v>0.90478201225164068</v>
      </c>
      <c r="N14" s="39">
        <f t="shared" si="1"/>
        <v>2.4915628271713914</v>
      </c>
      <c r="O14" s="173">
        <f t="shared" si="1"/>
        <v>2.3266659118642363</v>
      </c>
      <c r="P14" s="64">
        <f t="shared" si="7"/>
        <v>-6.6182122123871312E-2</v>
      </c>
    </row>
    <row r="15" spans="1:16" ht="20.100000000000001" customHeight="1" x14ac:dyDescent="0.25">
      <c r="A15" s="13" t="s">
        <v>173</v>
      </c>
      <c r="B15" s="24">
        <v>2224.6999999999998</v>
      </c>
      <c r="C15" s="160">
        <v>2083.69</v>
      </c>
      <c r="D15" s="309">
        <f t="shared" si="2"/>
        <v>1.9287622872223291E-2</v>
      </c>
      <c r="E15" s="259">
        <f t="shared" si="3"/>
        <v>1.9134346863837297E-2</v>
      </c>
      <c r="F15" s="64">
        <f t="shared" si="4"/>
        <v>-6.3383827032858261E-2</v>
      </c>
      <c r="H15" s="24">
        <v>676.36299999999994</v>
      </c>
      <c r="I15" s="160">
        <v>750.80799999999999</v>
      </c>
      <c r="J15" s="309">
        <f t="shared" si="5"/>
        <v>2.5016882881220788E-2</v>
      </c>
      <c r="K15" s="259">
        <f t="shared" si="6"/>
        <v>2.7582161306019797E-2</v>
      </c>
      <c r="L15" s="64">
        <f t="shared" si="0"/>
        <v>0.11006663581538324</v>
      </c>
      <c r="N15" s="39">
        <f t="shared" si="1"/>
        <v>3.0402436283543848</v>
      </c>
      <c r="O15" s="173">
        <f t="shared" si="1"/>
        <v>3.603261521627497</v>
      </c>
      <c r="P15" s="64">
        <f t="shared" si="7"/>
        <v>0.18518841319893206</v>
      </c>
    </row>
    <row r="16" spans="1:16" ht="20.100000000000001" customHeight="1" x14ac:dyDescent="0.25">
      <c r="A16" s="13" t="s">
        <v>170</v>
      </c>
      <c r="B16" s="24">
        <v>3286.0200000000004</v>
      </c>
      <c r="C16" s="160">
        <v>2507.1500000000005</v>
      </c>
      <c r="D16" s="309">
        <f t="shared" si="2"/>
        <v>2.8489016276614012E-2</v>
      </c>
      <c r="E16" s="259">
        <f t="shared" si="3"/>
        <v>2.3022943787065105E-2</v>
      </c>
      <c r="F16" s="64">
        <f t="shared" si="4"/>
        <v>-0.23702533764249756</v>
      </c>
      <c r="H16" s="24">
        <v>923.8950000000001</v>
      </c>
      <c r="I16" s="160">
        <v>747.202</v>
      </c>
      <c r="J16" s="309">
        <f t="shared" si="5"/>
        <v>3.4172438482805066E-2</v>
      </c>
      <c r="K16" s="259">
        <f t="shared" si="6"/>
        <v>2.7449688991300847E-2</v>
      </c>
      <c r="L16" s="64">
        <f t="shared" si="0"/>
        <v>-0.19124792319473541</v>
      </c>
      <c r="N16" s="39">
        <f t="shared" si="1"/>
        <v>2.8115927474574103</v>
      </c>
      <c r="O16" s="173">
        <f t="shared" si="1"/>
        <v>2.9802843866541684</v>
      </c>
      <c r="P16" s="64">
        <f t="shared" si="7"/>
        <v>5.9998603762692851E-2</v>
      </c>
    </row>
    <row r="17" spans="1:16" ht="20.100000000000001" customHeight="1" x14ac:dyDescent="0.25">
      <c r="A17" s="13" t="s">
        <v>179</v>
      </c>
      <c r="B17" s="24">
        <v>2662.3999999999996</v>
      </c>
      <c r="C17" s="160">
        <v>2088.09</v>
      </c>
      <c r="D17" s="309">
        <f t="shared" si="2"/>
        <v>2.3082378358883125E-2</v>
      </c>
      <c r="E17" s="259">
        <f t="shared" si="3"/>
        <v>1.9174751687107978E-2</v>
      </c>
      <c r="F17" s="64">
        <f t="shared" si="4"/>
        <v>-0.21571138822115368</v>
      </c>
      <c r="H17" s="24">
        <v>682.96</v>
      </c>
      <c r="I17" s="160">
        <v>565.84199999999998</v>
      </c>
      <c r="J17" s="309">
        <f t="shared" si="5"/>
        <v>2.526088850596285E-2</v>
      </c>
      <c r="K17" s="259">
        <f t="shared" si="6"/>
        <v>2.0787132419634386E-2</v>
      </c>
      <c r="L17" s="64">
        <f t="shared" si="0"/>
        <v>-0.17148588497130146</v>
      </c>
      <c r="N17" s="39">
        <f t="shared" si="1"/>
        <v>2.5652043269230775</v>
      </c>
      <c r="O17" s="173">
        <f t="shared" si="1"/>
        <v>2.7098544602962518</v>
      </c>
      <c r="P17" s="64">
        <f t="shared" si="7"/>
        <v>5.6389322228642819E-2</v>
      </c>
    </row>
    <row r="18" spans="1:16" ht="20.100000000000001" customHeight="1" x14ac:dyDescent="0.25">
      <c r="A18" s="13" t="s">
        <v>203</v>
      </c>
      <c r="B18" s="24">
        <v>141.75</v>
      </c>
      <c r="C18" s="160">
        <v>1834.4099999999999</v>
      </c>
      <c r="D18" s="309">
        <f t="shared" si="2"/>
        <v>1.2289389770025853E-3</v>
      </c>
      <c r="E18" s="259">
        <f t="shared" si="3"/>
        <v>1.6845229967265656E-2</v>
      </c>
      <c r="F18" s="64">
        <f t="shared" si="4"/>
        <v>11.94116402116402</v>
      </c>
      <c r="H18" s="24">
        <v>38.634</v>
      </c>
      <c r="I18" s="160">
        <v>416.452</v>
      </c>
      <c r="J18" s="309">
        <f t="shared" si="5"/>
        <v>1.4289697296172084E-3</v>
      </c>
      <c r="K18" s="259">
        <f t="shared" si="6"/>
        <v>1.5299046147902735E-2</v>
      </c>
      <c r="L18" s="64">
        <f t="shared" si="0"/>
        <v>9.7794170937516167</v>
      </c>
      <c r="N18" s="39">
        <f t="shared" si="1"/>
        <v>2.7255026455026456</v>
      </c>
      <c r="O18" s="173">
        <f t="shared" si="1"/>
        <v>2.2702231235111019</v>
      </c>
      <c r="P18" s="64">
        <f t="shared" si="7"/>
        <v>-0.16704424145131574</v>
      </c>
    </row>
    <row r="19" spans="1:16" ht="20.100000000000001" customHeight="1" x14ac:dyDescent="0.25">
      <c r="A19" s="13" t="s">
        <v>168</v>
      </c>
      <c r="B19" s="24">
        <v>2219.2399999999998</v>
      </c>
      <c r="C19" s="160">
        <v>1612.89</v>
      </c>
      <c r="D19" s="309">
        <f t="shared" si="2"/>
        <v>1.9240285963479486E-2</v>
      </c>
      <c r="E19" s="259">
        <f t="shared" si="3"/>
        <v>1.4811030773874492E-2</v>
      </c>
      <c r="F19" s="64">
        <f t="shared" si="4"/>
        <v>-0.27322416683188827</v>
      </c>
      <c r="H19" s="24">
        <v>502.94099999999997</v>
      </c>
      <c r="I19" s="160">
        <v>400.61299999999994</v>
      </c>
      <c r="J19" s="309">
        <f t="shared" si="5"/>
        <v>1.8602460650810386E-2</v>
      </c>
      <c r="K19" s="259">
        <f t="shared" si="6"/>
        <v>1.4717174547006035E-2</v>
      </c>
      <c r="L19" s="64">
        <f t="shared" si="0"/>
        <v>-0.20345925267576123</v>
      </c>
      <c r="N19" s="39">
        <f t="shared" si="1"/>
        <v>2.2662758421802058</v>
      </c>
      <c r="O19" s="173">
        <f t="shared" si="1"/>
        <v>2.4838209673319316</v>
      </c>
      <c r="P19" s="64">
        <f t="shared" si="7"/>
        <v>9.5992341754145283E-2</v>
      </c>
    </row>
    <row r="20" spans="1:16" ht="20.100000000000001" customHeight="1" x14ac:dyDescent="0.25">
      <c r="A20" s="13" t="s">
        <v>189</v>
      </c>
      <c r="B20" s="24">
        <v>2257.14</v>
      </c>
      <c r="C20" s="160">
        <v>1779.1299999999999</v>
      </c>
      <c r="D20" s="309">
        <f t="shared" si="2"/>
        <v>1.9568870000364131E-2</v>
      </c>
      <c r="E20" s="259">
        <f t="shared" si="3"/>
        <v>1.6337598460355835E-2</v>
      </c>
      <c r="F20" s="64">
        <f t="shared" si="4"/>
        <v>-0.2117768503504435</v>
      </c>
      <c r="H20" s="24">
        <v>377.12700000000001</v>
      </c>
      <c r="I20" s="160">
        <v>286.02999999999997</v>
      </c>
      <c r="J20" s="309">
        <f t="shared" si="5"/>
        <v>1.3948932733378603E-2</v>
      </c>
      <c r="K20" s="259">
        <f t="shared" si="6"/>
        <v>1.0507780415713262E-2</v>
      </c>
      <c r="L20" s="64">
        <f t="shared" si="0"/>
        <v>-0.24155523205710552</v>
      </c>
      <c r="N20" s="39">
        <f t="shared" si="1"/>
        <v>1.6708179377442249</v>
      </c>
      <c r="O20" s="173">
        <f t="shared" si="1"/>
        <v>1.6076958963088699</v>
      </c>
      <c r="P20" s="64">
        <f t="shared" si="7"/>
        <v>-3.7779126025290495E-2</v>
      </c>
    </row>
    <row r="21" spans="1:16" ht="20.100000000000001" customHeight="1" x14ac:dyDescent="0.25">
      <c r="A21" s="13" t="s">
        <v>169</v>
      </c>
      <c r="B21" s="24">
        <v>861.21999999999991</v>
      </c>
      <c r="C21" s="160">
        <v>682.31999999999994</v>
      </c>
      <c r="D21" s="309">
        <f t="shared" si="2"/>
        <v>7.4665737268018798E-3</v>
      </c>
      <c r="E21" s="259">
        <f t="shared" si="3"/>
        <v>6.2656861395569705E-3</v>
      </c>
      <c r="F21" s="64">
        <f t="shared" si="4"/>
        <v>-0.20772857109681614</v>
      </c>
      <c r="H21" s="24">
        <v>272.23099999999999</v>
      </c>
      <c r="I21" s="160">
        <v>233.494</v>
      </c>
      <c r="J21" s="309">
        <f t="shared" si="5"/>
        <v>1.0069106446741789E-2</v>
      </c>
      <c r="K21" s="259">
        <f t="shared" si="6"/>
        <v>8.5777844295582724E-3</v>
      </c>
      <c r="L21" s="64">
        <f t="shared" si="0"/>
        <v>-0.1422945953987606</v>
      </c>
      <c r="N21" s="39">
        <f t="shared" si="1"/>
        <v>3.1609925454587677</v>
      </c>
      <c r="O21" s="173">
        <f t="shared" si="1"/>
        <v>3.4220600304842308</v>
      </c>
      <c r="P21" s="64">
        <f t="shared" si="7"/>
        <v>8.2590351375717422E-2</v>
      </c>
    </row>
    <row r="22" spans="1:16" ht="20.100000000000001" customHeight="1" x14ac:dyDescent="0.25">
      <c r="A22" s="13" t="s">
        <v>178</v>
      </c>
      <c r="B22" s="24">
        <v>763.49</v>
      </c>
      <c r="C22" s="160">
        <v>656.3599999999999</v>
      </c>
      <c r="D22" s="309">
        <f t="shared" si="2"/>
        <v>6.6192777393418263E-3</v>
      </c>
      <c r="E22" s="259">
        <f t="shared" si="3"/>
        <v>6.0272976822599552E-3</v>
      </c>
      <c r="F22" s="64">
        <f t="shared" si="4"/>
        <v>-0.14031617964871854</v>
      </c>
      <c r="H22" s="24">
        <v>273.23900000000003</v>
      </c>
      <c r="I22" s="160">
        <v>214.26299999999998</v>
      </c>
      <c r="J22" s="309">
        <f t="shared" si="5"/>
        <v>1.0106389707275365E-2</v>
      </c>
      <c r="K22" s="259">
        <f t="shared" si="6"/>
        <v>7.8713021543613277E-3</v>
      </c>
      <c r="L22" s="64">
        <f t="shared" ref="L22" si="8">(I22-H22)/H22</f>
        <v>-0.21584034489952039</v>
      </c>
      <c r="N22" s="39">
        <f t="shared" ref="N22" si="9">(H22/B22)*10</f>
        <v>3.5788157015808988</v>
      </c>
      <c r="O22" s="173">
        <f t="shared" ref="O22" si="10">(I22/C22)*10</f>
        <v>3.2644128222317019</v>
      </c>
      <c r="P22" s="64">
        <f t="shared" ref="P22" si="11">(O22-N22)/N22</f>
        <v>-8.785109532472242E-2</v>
      </c>
    </row>
    <row r="23" spans="1:16" ht="20.100000000000001" customHeight="1" x14ac:dyDescent="0.25">
      <c r="A23" s="13" t="s">
        <v>176</v>
      </c>
      <c r="B23" s="24">
        <v>950.74</v>
      </c>
      <c r="C23" s="160">
        <v>755.76</v>
      </c>
      <c r="D23" s="309">
        <f t="shared" si="2"/>
        <v>8.2426909558761061E-3</v>
      </c>
      <c r="E23" s="259">
        <f t="shared" si="3"/>
        <v>6.9400793716021458E-3</v>
      </c>
      <c r="F23" s="64">
        <f t="shared" si="4"/>
        <v>-0.20508235690094034</v>
      </c>
      <c r="H23" s="24">
        <v>261.38099999999997</v>
      </c>
      <c r="I23" s="160">
        <v>214.24099999999999</v>
      </c>
      <c r="J23" s="309">
        <f t="shared" si="5"/>
        <v>9.6677935729428868E-3</v>
      </c>
      <c r="K23" s="259">
        <f t="shared" si="6"/>
        <v>7.8704939483369742E-3</v>
      </c>
      <c r="L23" s="64">
        <f t="shared" si="0"/>
        <v>-0.18034975763349284</v>
      </c>
      <c r="N23" s="39">
        <f t="shared" si="1"/>
        <v>2.7492374361024039</v>
      </c>
      <c r="O23" s="173">
        <f t="shared" si="1"/>
        <v>2.8347755901344343</v>
      </c>
      <c r="P23" s="64">
        <f t="shared" si="7"/>
        <v>3.1113410907607116E-2</v>
      </c>
    </row>
    <row r="24" spans="1:16" ht="20.100000000000001" customHeight="1" x14ac:dyDescent="0.25">
      <c r="A24" s="13" t="s">
        <v>197</v>
      </c>
      <c r="B24" s="24">
        <v>1613.6100000000001</v>
      </c>
      <c r="C24" s="160">
        <v>978.07</v>
      </c>
      <c r="D24" s="309">
        <f t="shared" si="2"/>
        <v>1.3989617091224987E-2</v>
      </c>
      <c r="E24" s="259">
        <f t="shared" si="3"/>
        <v>8.9815330673532756E-3</v>
      </c>
      <c r="F24" s="64">
        <f t="shared" si="4"/>
        <v>-0.39386220957976215</v>
      </c>
      <c r="H24" s="24">
        <v>362.09199999999998</v>
      </c>
      <c r="I24" s="160">
        <v>206.98599999999999</v>
      </c>
      <c r="J24" s="309">
        <f t="shared" si="5"/>
        <v>1.3392827751114413E-2</v>
      </c>
      <c r="K24" s="259">
        <f t="shared" si="6"/>
        <v>7.6039696434878337E-3</v>
      </c>
      <c r="L24" s="64">
        <f t="shared" si="0"/>
        <v>-0.42836074809716868</v>
      </c>
      <c r="N24" s="39">
        <f t="shared" si="1"/>
        <v>2.2439870848594143</v>
      </c>
      <c r="O24" s="173">
        <f t="shared" si="1"/>
        <v>2.1162697966403221</v>
      </c>
      <c r="P24" s="64">
        <f t="shared" si="7"/>
        <v>-5.6915340146484715E-2</v>
      </c>
    </row>
    <row r="25" spans="1:16" ht="20.100000000000001" customHeight="1" x14ac:dyDescent="0.25">
      <c r="A25" s="13" t="s">
        <v>186</v>
      </c>
      <c r="B25" s="24">
        <v>511.63</v>
      </c>
      <c r="C25" s="160">
        <v>678.74999999999989</v>
      </c>
      <c r="D25" s="309">
        <f t="shared" si="2"/>
        <v>4.4357111026725416E-3</v>
      </c>
      <c r="E25" s="259">
        <f t="shared" si="3"/>
        <v>6.2329031352214405E-3</v>
      </c>
      <c r="F25" s="64">
        <f t="shared" si="4"/>
        <v>0.3266423000996812</v>
      </c>
      <c r="H25" s="24">
        <v>117.746</v>
      </c>
      <c r="I25" s="160">
        <v>168.95299999999997</v>
      </c>
      <c r="J25" s="309">
        <f t="shared" si="5"/>
        <v>4.355113883716618E-3</v>
      </c>
      <c r="K25" s="259">
        <f t="shared" si="6"/>
        <v>6.2067651105688305E-3</v>
      </c>
      <c r="L25" s="64">
        <f t="shared" si="0"/>
        <v>0.43489375435258931</v>
      </c>
      <c r="N25" s="39">
        <f t="shared" si="1"/>
        <v>2.3013896761331427</v>
      </c>
      <c r="O25" s="173">
        <f t="shared" si="1"/>
        <v>2.4891786372007365</v>
      </c>
      <c r="P25" s="64">
        <f t="shared" si="7"/>
        <v>8.1598072249599168E-2</v>
      </c>
    </row>
    <row r="26" spans="1:16" ht="20.100000000000001" customHeight="1" x14ac:dyDescent="0.25">
      <c r="A26" s="13" t="s">
        <v>207</v>
      </c>
      <c r="B26" s="24">
        <v>518.36</v>
      </c>
      <c r="C26" s="160">
        <v>790.2</v>
      </c>
      <c r="D26" s="309">
        <f t="shared" si="2"/>
        <v>4.4940586110692078E-3</v>
      </c>
      <c r="E26" s="259">
        <f t="shared" si="3"/>
        <v>7.256338942839018E-3</v>
      </c>
      <c r="F26" s="64">
        <f t="shared" si="4"/>
        <v>0.52442318080098782</v>
      </c>
      <c r="H26" s="24">
        <v>97.247</v>
      </c>
      <c r="I26" s="160">
        <v>161.71899999999999</v>
      </c>
      <c r="J26" s="309">
        <f t="shared" si="5"/>
        <v>3.596909957449E-3</v>
      </c>
      <c r="K26" s="259">
        <f t="shared" si="6"/>
        <v>5.9410122751065728E-3</v>
      </c>
      <c r="L26" s="64">
        <f t="shared" si="0"/>
        <v>0.66297160837866453</v>
      </c>
      <c r="N26" s="39">
        <f t="shared" si="1"/>
        <v>1.8760513928543867</v>
      </c>
      <c r="O26" s="173">
        <f t="shared" si="1"/>
        <v>2.0465578334598833</v>
      </c>
      <c r="P26" s="64">
        <f t="shared" si="7"/>
        <v>9.0885804757231806E-2</v>
      </c>
    </row>
    <row r="27" spans="1:16" ht="20.100000000000001" customHeight="1" x14ac:dyDescent="0.25">
      <c r="A27" s="13" t="s">
        <v>217</v>
      </c>
      <c r="B27" s="24">
        <v>414.81</v>
      </c>
      <c r="C27" s="160">
        <v>619.20000000000005</v>
      </c>
      <c r="D27" s="309">
        <f t="shared" si="2"/>
        <v>3.5963046000031212E-3</v>
      </c>
      <c r="E27" s="259">
        <f t="shared" si="3"/>
        <v>5.6860605839103009E-3</v>
      </c>
      <c r="F27" s="64">
        <f t="shared" si="4"/>
        <v>0.49273161206335442</v>
      </c>
      <c r="H27" s="24">
        <v>103.452</v>
      </c>
      <c r="I27" s="160">
        <v>156.17399999999998</v>
      </c>
      <c r="J27" s="309">
        <f t="shared" si="5"/>
        <v>3.8264165364280023E-3</v>
      </c>
      <c r="K27" s="259">
        <f t="shared" si="6"/>
        <v>5.7373076203321429E-3</v>
      </c>
      <c r="L27" s="64">
        <f t="shared" si="0"/>
        <v>0.50962765340447724</v>
      </c>
      <c r="N27" s="39">
        <f t="shared" si="1"/>
        <v>2.493961090619802</v>
      </c>
      <c r="O27" s="173">
        <f t="shared" si="1"/>
        <v>2.5221899224806195</v>
      </c>
      <c r="P27" s="64">
        <f t="shared" si="7"/>
        <v>1.131887420657474E-2</v>
      </c>
    </row>
    <row r="28" spans="1:16" ht="20.100000000000001" customHeight="1" x14ac:dyDescent="0.25">
      <c r="A28" s="13" t="s">
        <v>177</v>
      </c>
      <c r="B28" s="24">
        <v>728.15</v>
      </c>
      <c r="C28" s="160">
        <v>498.39000000000004</v>
      </c>
      <c r="D28" s="309">
        <f t="shared" si="2"/>
        <v>6.3128882970330336E-3</v>
      </c>
      <c r="E28" s="259">
        <f t="shared" si="3"/>
        <v>4.5766726976987325E-3</v>
      </c>
      <c r="F28" s="64">
        <f t="shared" si="4"/>
        <v>-0.3155393806221245</v>
      </c>
      <c r="H28" s="24">
        <v>191.542</v>
      </c>
      <c r="I28" s="160">
        <v>143.73399999999998</v>
      </c>
      <c r="J28" s="309">
        <f t="shared" si="5"/>
        <v>7.0846332233353865E-3</v>
      </c>
      <c r="K28" s="259">
        <f t="shared" si="6"/>
        <v>5.2803038501979859E-3</v>
      </c>
      <c r="L28" s="64">
        <f t="shared" si="0"/>
        <v>-0.24959538900084588</v>
      </c>
      <c r="N28" s="39">
        <f t="shared" si="1"/>
        <v>2.6305294238824417</v>
      </c>
      <c r="O28" s="173">
        <f t="shared" si="1"/>
        <v>2.8839663717169279</v>
      </c>
      <c r="P28" s="64">
        <f t="shared" si="7"/>
        <v>9.6344464172704244E-2</v>
      </c>
    </row>
    <row r="29" spans="1:16" ht="20.100000000000001" customHeight="1" x14ac:dyDescent="0.25">
      <c r="A29" s="13" t="s">
        <v>175</v>
      </c>
      <c r="B29" s="24">
        <v>790.68</v>
      </c>
      <c r="C29" s="160">
        <v>530.52</v>
      </c>
      <c r="D29" s="309">
        <f t="shared" si="2"/>
        <v>6.8550086090751619E-3</v>
      </c>
      <c r="E29" s="259">
        <f t="shared" si="3"/>
        <v>4.8717197367184953E-3</v>
      </c>
      <c r="F29" s="64">
        <f>(C29-B29)/B29</f>
        <v>-0.32903323721353772</v>
      </c>
      <c r="H29" s="24">
        <v>180.458</v>
      </c>
      <c r="I29" s="160">
        <v>137.31899999999999</v>
      </c>
      <c r="J29" s="309">
        <f t="shared" si="5"/>
        <v>6.674665306912621E-3</v>
      </c>
      <c r="K29" s="259">
        <f t="shared" si="6"/>
        <v>5.0446383208241422E-3</v>
      </c>
      <c r="L29" s="64">
        <f t="shared" si="0"/>
        <v>-0.23905285440379484</v>
      </c>
      <c r="N29" s="39">
        <f t="shared" si="1"/>
        <v>2.2823139576061111</v>
      </c>
      <c r="O29" s="173">
        <f t="shared" si="1"/>
        <v>2.5883849807735801</v>
      </c>
      <c r="P29" s="64">
        <f>(O29-N29)/N29</f>
        <v>0.13410557392748143</v>
      </c>
    </row>
    <row r="30" spans="1:16" ht="20.100000000000001" customHeight="1" x14ac:dyDescent="0.25">
      <c r="A30" s="13" t="s">
        <v>171</v>
      </c>
      <c r="B30" s="24">
        <v>1042.72</v>
      </c>
      <c r="C30" s="160">
        <v>568.64</v>
      </c>
      <c r="D30" s="309">
        <f t="shared" si="2"/>
        <v>9.040135803175562E-3</v>
      </c>
      <c r="E30" s="259">
        <f t="shared" si="3"/>
        <v>5.2217724328726635E-3</v>
      </c>
      <c r="F30" s="64">
        <f t="shared" si="4"/>
        <v>-0.45465705079024094</v>
      </c>
      <c r="H30" s="24">
        <v>235.86600000000001</v>
      </c>
      <c r="I30" s="160">
        <v>122.515</v>
      </c>
      <c r="J30" s="309">
        <f t="shared" si="5"/>
        <v>8.7240610406867664E-3</v>
      </c>
      <c r="K30" s="259">
        <f t="shared" si="6"/>
        <v>4.5007891397095068E-3</v>
      </c>
      <c r="L30" s="64">
        <f t="shared" si="0"/>
        <v>-0.48057371558427248</v>
      </c>
      <c r="N30" s="39">
        <f t="shared" si="1"/>
        <v>2.2620262390670556</v>
      </c>
      <c r="O30" s="173">
        <f t="shared" si="1"/>
        <v>2.1545265897580195</v>
      </c>
      <c r="P30" s="64">
        <f t="shared" si="7"/>
        <v>-4.7523608458835999E-2</v>
      </c>
    </row>
    <row r="31" spans="1:16" ht="20.100000000000001" customHeight="1" x14ac:dyDescent="0.25">
      <c r="A31" s="13" t="s">
        <v>205</v>
      </c>
      <c r="B31" s="24">
        <v>185.05</v>
      </c>
      <c r="C31" s="160">
        <v>173.47</v>
      </c>
      <c r="D31" s="309">
        <f t="shared" si="2"/>
        <v>1.6043397368206592E-3</v>
      </c>
      <c r="E31" s="259">
        <f t="shared" si="3"/>
        <v>1.592960157446576E-3</v>
      </c>
      <c r="F31" s="64">
        <f t="shared" si="4"/>
        <v>-6.2577681707646646E-2</v>
      </c>
      <c r="H31" s="24">
        <v>61.008000000000003</v>
      </c>
      <c r="I31" s="160">
        <v>99.278999999999996</v>
      </c>
      <c r="J31" s="309">
        <f t="shared" si="5"/>
        <v>2.2565249589606732E-3</v>
      </c>
      <c r="K31" s="259">
        <f t="shared" si="6"/>
        <v>3.6471766314428449E-3</v>
      </c>
      <c r="L31" s="64">
        <f t="shared" si="0"/>
        <v>0.62731117230527134</v>
      </c>
      <c r="N31" s="39">
        <f t="shared" si="1"/>
        <v>3.296838692245339</v>
      </c>
      <c r="O31" s="173">
        <f t="shared" si="1"/>
        <v>5.723122153686516</v>
      </c>
      <c r="P31" s="64">
        <f t="shared" si="7"/>
        <v>0.73594242482902217</v>
      </c>
    </row>
    <row r="32" spans="1:16" ht="20.100000000000001" customHeight="1" thickBot="1" x14ac:dyDescent="0.3">
      <c r="A32" s="13" t="s">
        <v>17</v>
      </c>
      <c r="B32" s="24">
        <f>B33-SUM(B7:B31)</f>
        <v>3721.019999999975</v>
      </c>
      <c r="C32" s="160">
        <f>C33-SUM(C7:C31)</f>
        <v>4015.9300000000512</v>
      </c>
      <c r="D32" s="309">
        <f t="shared" si="2"/>
        <v>3.2260363401806907E-2</v>
      </c>
      <c r="E32" s="259">
        <f t="shared" si="3"/>
        <v>3.6877941344869485E-2</v>
      </c>
      <c r="F32" s="64">
        <f t="shared" si="4"/>
        <v>7.925515046951595E-2</v>
      </c>
      <c r="H32" s="24">
        <f>H33-SUM(H7:H31)</f>
        <v>978.85599999999249</v>
      </c>
      <c r="I32" s="160">
        <f>I33-SUM(I7:I31)</f>
        <v>1173.2219999999907</v>
      </c>
      <c r="J32" s="309">
        <f t="shared" si="5"/>
        <v>3.6205300865925646E-2</v>
      </c>
      <c r="K32" s="259">
        <f t="shared" si="6"/>
        <v>4.3100231286521858E-2</v>
      </c>
      <c r="L32" s="64">
        <f t="shared" si="0"/>
        <v>0.19856444666018255</v>
      </c>
      <c r="N32" s="39">
        <f t="shared" si="1"/>
        <v>2.6306120364846173</v>
      </c>
      <c r="O32" s="173">
        <f t="shared" si="1"/>
        <v>2.9214204430853519</v>
      </c>
      <c r="P32" s="64">
        <f t="shared" si="7"/>
        <v>0.11054781266391241</v>
      </c>
    </row>
    <row r="33" spans="1:16" ht="26.25" customHeight="1" thickBot="1" x14ac:dyDescent="0.3">
      <c r="A33" s="17" t="s">
        <v>18</v>
      </c>
      <c r="B33" s="22">
        <v>115343.4</v>
      </c>
      <c r="C33" s="165">
        <v>108897.89000000006</v>
      </c>
      <c r="D33" s="305">
        <f>SUM(D7:D32)</f>
        <v>1</v>
      </c>
      <c r="E33" s="306">
        <f>SUM(E7:E32)</f>
        <v>1</v>
      </c>
      <c r="F33" s="69">
        <f t="shared" si="4"/>
        <v>-5.588104737678911E-2</v>
      </c>
      <c r="G33" s="2"/>
      <c r="H33" s="22">
        <v>27036.261999999995</v>
      </c>
      <c r="I33" s="165">
        <v>27220.781999999992</v>
      </c>
      <c r="J33" s="305">
        <f>SUM(J7:J32)</f>
        <v>1</v>
      </c>
      <c r="K33" s="306">
        <f>SUM(K7:K32)</f>
        <v>0.99999999999999989</v>
      </c>
      <c r="L33" s="69">
        <f t="shared" si="0"/>
        <v>6.8249079698960175E-3</v>
      </c>
      <c r="N33" s="34">
        <f t="shared" si="1"/>
        <v>2.343979976314206</v>
      </c>
      <c r="O33" s="166">
        <f t="shared" si="1"/>
        <v>2.4996611045448152</v>
      </c>
      <c r="P33" s="69">
        <f t="shared" si="7"/>
        <v>6.6417430952379619E-2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jan-abril</v>
      </c>
      <c r="C37" s="459"/>
      <c r="D37" s="457" t="str">
        <f>B5</f>
        <v>jan-abril</v>
      </c>
      <c r="E37" s="459"/>
      <c r="F37" s="149" t="str">
        <f>F5</f>
        <v>2022/2021</v>
      </c>
      <c r="H37" s="460" t="str">
        <f>B5</f>
        <v>jan-abril</v>
      </c>
      <c r="I37" s="459"/>
      <c r="J37" s="457" t="str">
        <f>B5</f>
        <v>jan-abril</v>
      </c>
      <c r="K37" s="458"/>
      <c r="L37" s="149" t="str">
        <f>L5</f>
        <v>2022/2021</v>
      </c>
      <c r="N37" s="460" t="str">
        <f>B5</f>
        <v>jan-abril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167</v>
      </c>
      <c r="B39" s="45">
        <v>29973.16</v>
      </c>
      <c r="C39" s="167">
        <v>21243.88</v>
      </c>
      <c r="D39" s="309">
        <f t="shared" ref="D39:D61" si="12">B39/$B$62</f>
        <v>0.49920289184045047</v>
      </c>
      <c r="E39" s="308">
        <f t="shared" ref="E39:E61" si="13">C39/$C$62</f>
        <v>0.41314205212418137</v>
      </c>
      <c r="F39" s="64">
        <f>(C39-B39)/B39</f>
        <v>-0.29123655964202638</v>
      </c>
      <c r="H39" s="45">
        <v>5818.0589999999993</v>
      </c>
      <c r="I39" s="167">
        <v>4413.9230000000007</v>
      </c>
      <c r="J39" s="309">
        <f t="shared" ref="J39:J61" si="14">H39/$H$62</f>
        <v>0.45768444228514538</v>
      </c>
      <c r="K39" s="308">
        <f t="shared" ref="K39:K61" si="15">I39/$I$62</f>
        <v>0.37627725724045868</v>
      </c>
      <c r="L39" s="64">
        <f t="shared" ref="L39:L62" si="16">(I39-H39)/H39</f>
        <v>-0.24134096955702902</v>
      </c>
      <c r="N39" s="39">
        <f t="shared" ref="N39:O62" si="17">(H39/B39)*10</f>
        <v>1.9410896281873513</v>
      </c>
      <c r="O39" s="172">
        <f t="shared" si="17"/>
        <v>2.0777386240178348</v>
      </c>
      <c r="P39" s="73">
        <f t="shared" si="7"/>
        <v>7.0398086644814284E-2</v>
      </c>
    </row>
    <row r="40" spans="1:16" ht="20.100000000000001" customHeight="1" x14ac:dyDescent="0.25">
      <c r="A40" s="44" t="s">
        <v>162</v>
      </c>
      <c r="B40" s="24">
        <v>7598.3</v>
      </c>
      <c r="C40" s="160">
        <v>8633.7999999999993</v>
      </c>
      <c r="D40" s="309">
        <f t="shared" si="12"/>
        <v>0.12654966420194916</v>
      </c>
      <c r="E40" s="259">
        <f t="shared" si="13"/>
        <v>0.1679065147058709</v>
      </c>
      <c r="F40" s="64">
        <f t="shared" ref="F40:F62" si="18">(C40-B40)/B40</f>
        <v>0.13628048379242713</v>
      </c>
      <c r="H40" s="24">
        <v>1717.5989999999999</v>
      </c>
      <c r="I40" s="160">
        <v>2044.694</v>
      </c>
      <c r="J40" s="309">
        <f t="shared" si="14"/>
        <v>0.13511694198778726</v>
      </c>
      <c r="K40" s="259">
        <f t="shared" si="15"/>
        <v>0.17430568005287414</v>
      </c>
      <c r="L40" s="64">
        <f t="shared" si="16"/>
        <v>0.19043734888061767</v>
      </c>
      <c r="N40" s="39">
        <f t="shared" si="17"/>
        <v>2.2605043233354829</v>
      </c>
      <c r="O40" s="173">
        <f t="shared" si="17"/>
        <v>2.368243415413839</v>
      </c>
      <c r="P40" s="64">
        <f t="shared" si="7"/>
        <v>4.7661528874840577E-2</v>
      </c>
    </row>
    <row r="41" spans="1:16" ht="20.100000000000001" customHeight="1" x14ac:dyDescent="0.25">
      <c r="A41" s="44" t="s">
        <v>172</v>
      </c>
      <c r="B41" s="24">
        <v>8900.02</v>
      </c>
      <c r="C41" s="160">
        <v>7634.5199999999995</v>
      </c>
      <c r="D41" s="309">
        <f t="shared" si="12"/>
        <v>0.14822980698190802</v>
      </c>
      <c r="E41" s="259">
        <f t="shared" si="13"/>
        <v>0.14847293713686505</v>
      </c>
      <c r="F41" s="64">
        <f t="shared" si="18"/>
        <v>-0.14219069170631088</v>
      </c>
      <c r="H41" s="24">
        <v>1813.261</v>
      </c>
      <c r="I41" s="160">
        <v>1659.3040000000001</v>
      </c>
      <c r="J41" s="309">
        <f t="shared" si="14"/>
        <v>0.1426423055356443</v>
      </c>
      <c r="K41" s="259">
        <f t="shared" si="15"/>
        <v>0.14145202760630896</v>
      </c>
      <c r="L41" s="64">
        <f t="shared" si="16"/>
        <v>-8.4906144234062217E-2</v>
      </c>
      <c r="N41" s="39">
        <f t="shared" si="17"/>
        <v>2.037367331758805</v>
      </c>
      <c r="O41" s="173">
        <f t="shared" si="17"/>
        <v>2.1734228216050258</v>
      </c>
      <c r="P41" s="64">
        <f t="shared" si="7"/>
        <v>6.6780048803849051E-2</v>
      </c>
    </row>
    <row r="42" spans="1:16" ht="20.100000000000001" customHeight="1" x14ac:dyDescent="0.25">
      <c r="A42" s="44" t="s">
        <v>174</v>
      </c>
      <c r="B42" s="24">
        <v>1948.52</v>
      </c>
      <c r="C42" s="160">
        <v>3974.5499999999997</v>
      </c>
      <c r="D42" s="309">
        <f t="shared" si="12"/>
        <v>3.245259488185278E-2</v>
      </c>
      <c r="E42" s="259">
        <f t="shared" si="13"/>
        <v>7.7295378399339712E-2</v>
      </c>
      <c r="F42" s="64">
        <f t="shared" si="18"/>
        <v>1.0397789091207685</v>
      </c>
      <c r="H42" s="24">
        <v>485.48599999999999</v>
      </c>
      <c r="I42" s="160">
        <v>924.745</v>
      </c>
      <c r="J42" s="309">
        <f t="shared" si="14"/>
        <v>3.8191326204709532E-2</v>
      </c>
      <c r="K42" s="259">
        <f t="shared" si="15"/>
        <v>7.8832483540566503E-2</v>
      </c>
      <c r="L42" s="64">
        <f t="shared" si="16"/>
        <v>0.90478201225164068</v>
      </c>
      <c r="N42" s="39">
        <f t="shared" si="17"/>
        <v>2.4915628271713914</v>
      </c>
      <c r="O42" s="173">
        <f t="shared" si="17"/>
        <v>2.3266659118642363</v>
      </c>
      <c r="P42" s="64">
        <f t="shared" si="7"/>
        <v>-6.6182122123871312E-2</v>
      </c>
    </row>
    <row r="43" spans="1:16" ht="20.100000000000001" customHeight="1" x14ac:dyDescent="0.25">
      <c r="A43" s="44" t="s">
        <v>173</v>
      </c>
      <c r="B43" s="24">
        <v>2224.6999999999998</v>
      </c>
      <c r="C43" s="160">
        <v>2083.69</v>
      </c>
      <c r="D43" s="309">
        <f t="shared" si="12"/>
        <v>3.7052371971372053E-2</v>
      </c>
      <c r="E43" s="259">
        <f t="shared" si="13"/>
        <v>4.0522727608640015E-2</v>
      </c>
      <c r="F43" s="64">
        <f t="shared" si="18"/>
        <v>-6.3383827032858261E-2</v>
      </c>
      <c r="H43" s="24">
        <v>676.36299999999994</v>
      </c>
      <c r="I43" s="160">
        <v>750.80799999999999</v>
      </c>
      <c r="J43" s="309">
        <f t="shared" si="14"/>
        <v>5.3206889520595754E-2</v>
      </c>
      <c r="K43" s="259">
        <f t="shared" si="15"/>
        <v>6.4004735686189876E-2</v>
      </c>
      <c r="L43" s="64">
        <f t="shared" si="16"/>
        <v>0.11006663581538324</v>
      </c>
      <c r="N43" s="39">
        <f t="shared" si="17"/>
        <v>3.0402436283543848</v>
      </c>
      <c r="O43" s="173">
        <f t="shared" si="17"/>
        <v>3.603261521627497</v>
      </c>
      <c r="P43" s="64">
        <f t="shared" si="7"/>
        <v>0.18518841319893206</v>
      </c>
    </row>
    <row r="44" spans="1:16" ht="20.100000000000001" customHeight="1" x14ac:dyDescent="0.25">
      <c r="A44" s="44" t="s">
        <v>168</v>
      </c>
      <c r="B44" s="24">
        <v>2219.2399999999998</v>
      </c>
      <c r="C44" s="160">
        <v>1612.89</v>
      </c>
      <c r="D44" s="309">
        <f t="shared" si="12"/>
        <v>3.6961435687395031E-2</v>
      </c>
      <c r="E44" s="259">
        <f t="shared" si="13"/>
        <v>3.1366807026332801E-2</v>
      </c>
      <c r="F44" s="64">
        <f t="shared" si="18"/>
        <v>-0.27322416683188827</v>
      </c>
      <c r="H44" s="24">
        <v>502.94099999999997</v>
      </c>
      <c r="I44" s="160">
        <v>400.61299999999994</v>
      </c>
      <c r="J44" s="309">
        <f t="shared" si="14"/>
        <v>3.9564444273826258E-2</v>
      </c>
      <c r="K44" s="259">
        <f t="shared" si="15"/>
        <v>3.4151379816746201E-2</v>
      </c>
      <c r="L44" s="64">
        <f t="shared" si="16"/>
        <v>-0.20345925267576123</v>
      </c>
      <c r="N44" s="39">
        <f t="shared" si="17"/>
        <v>2.2662758421802058</v>
      </c>
      <c r="O44" s="173">
        <f t="shared" si="17"/>
        <v>2.4838209673319316</v>
      </c>
      <c r="P44" s="64">
        <f t="shared" si="7"/>
        <v>9.5992341754145283E-2</v>
      </c>
    </row>
    <row r="45" spans="1:16" ht="20.100000000000001" customHeight="1" x14ac:dyDescent="0.25">
      <c r="A45" s="44" t="s">
        <v>189</v>
      </c>
      <c r="B45" s="24">
        <v>2257.14</v>
      </c>
      <c r="C45" s="160">
        <v>1779.1299999999999</v>
      </c>
      <c r="D45" s="309">
        <f t="shared" si="12"/>
        <v>3.759266007617329E-2</v>
      </c>
      <c r="E45" s="259">
        <f t="shared" si="13"/>
        <v>3.4599772696686987E-2</v>
      </c>
      <c r="F45" s="64">
        <f t="shared" si="18"/>
        <v>-0.2117768503504435</v>
      </c>
      <c r="H45" s="24">
        <v>377.12700000000001</v>
      </c>
      <c r="I45" s="160">
        <v>286.02999999999997</v>
      </c>
      <c r="J45" s="309">
        <f t="shared" si="14"/>
        <v>2.9667138244158415E-2</v>
      </c>
      <c r="K45" s="259">
        <f t="shared" si="15"/>
        <v>2.4383430315501286E-2</v>
      </c>
      <c r="L45" s="64">
        <f t="shared" si="16"/>
        <v>-0.24155523205710552</v>
      </c>
      <c r="N45" s="39">
        <f t="shared" si="17"/>
        <v>1.6708179377442249</v>
      </c>
      <c r="O45" s="173">
        <f t="shared" si="17"/>
        <v>1.6076958963088699</v>
      </c>
      <c r="P45" s="64">
        <f t="shared" si="7"/>
        <v>-3.7779126025290495E-2</v>
      </c>
    </row>
    <row r="46" spans="1:16" ht="20.100000000000001" customHeight="1" x14ac:dyDescent="0.25">
      <c r="A46" s="44" t="s">
        <v>169</v>
      </c>
      <c r="B46" s="24">
        <v>861.21999999999991</v>
      </c>
      <c r="C46" s="160">
        <v>682.31999999999994</v>
      </c>
      <c r="D46" s="309">
        <f t="shared" si="12"/>
        <v>1.4343616572654759E-2</v>
      </c>
      <c r="E46" s="259">
        <f t="shared" si="13"/>
        <v>1.3269472667204456E-2</v>
      </c>
      <c r="F46" s="64">
        <f t="shared" si="18"/>
        <v>-0.20772857109681614</v>
      </c>
      <c r="H46" s="24">
        <v>272.23099999999999</v>
      </c>
      <c r="I46" s="160">
        <v>233.494</v>
      </c>
      <c r="J46" s="309">
        <f t="shared" si="14"/>
        <v>2.1415371244555517E-2</v>
      </c>
      <c r="K46" s="259">
        <f t="shared" si="15"/>
        <v>1.9904851512385614E-2</v>
      </c>
      <c r="L46" s="64">
        <f t="shared" si="16"/>
        <v>-0.1422945953987606</v>
      </c>
      <c r="N46" s="39">
        <f t="shared" si="17"/>
        <v>3.1609925454587677</v>
      </c>
      <c r="O46" s="173">
        <f t="shared" si="17"/>
        <v>3.4220600304842308</v>
      </c>
      <c r="P46" s="64">
        <f t="shared" si="7"/>
        <v>8.2590351375717422E-2</v>
      </c>
    </row>
    <row r="47" spans="1:16" ht="20.100000000000001" customHeight="1" x14ac:dyDescent="0.25">
      <c r="A47" s="44" t="s">
        <v>176</v>
      </c>
      <c r="B47" s="24">
        <v>950.74</v>
      </c>
      <c r="C47" s="160">
        <v>755.76</v>
      </c>
      <c r="D47" s="309">
        <f t="shared" si="12"/>
        <v>1.5834571909948428E-2</v>
      </c>
      <c r="E47" s="259">
        <f t="shared" si="13"/>
        <v>1.4697702929661216E-2</v>
      </c>
      <c r="F47" s="64">
        <f t="shared" si="18"/>
        <v>-0.20508235690094034</v>
      </c>
      <c r="H47" s="24">
        <v>261.38099999999997</v>
      </c>
      <c r="I47" s="160">
        <v>214.24099999999999</v>
      </c>
      <c r="J47" s="309">
        <f t="shared" si="14"/>
        <v>2.0561843255445432E-2</v>
      </c>
      <c r="K47" s="259">
        <f t="shared" si="15"/>
        <v>1.8263575478877428E-2</v>
      </c>
      <c r="L47" s="64">
        <f t="shared" si="16"/>
        <v>-0.18034975763349284</v>
      </c>
      <c r="N47" s="39">
        <f t="shared" si="17"/>
        <v>2.7492374361024039</v>
      </c>
      <c r="O47" s="173">
        <f t="shared" si="17"/>
        <v>2.8347755901344343</v>
      </c>
      <c r="P47" s="64">
        <f t="shared" si="7"/>
        <v>3.1113410907607116E-2</v>
      </c>
    </row>
    <row r="48" spans="1:16" ht="20.100000000000001" customHeight="1" x14ac:dyDescent="0.25">
      <c r="A48" s="44" t="s">
        <v>186</v>
      </c>
      <c r="B48" s="24">
        <v>511.63</v>
      </c>
      <c r="C48" s="160">
        <v>678.74999999999989</v>
      </c>
      <c r="D48" s="309">
        <f t="shared" si="12"/>
        <v>8.5211961485652382E-3</v>
      </c>
      <c r="E48" s="259">
        <f t="shared" si="13"/>
        <v>1.3200044807223919E-2</v>
      </c>
      <c r="F48" s="64">
        <f t="shared" si="18"/>
        <v>0.3266423000996812</v>
      </c>
      <c r="H48" s="24">
        <v>117.746</v>
      </c>
      <c r="I48" s="160">
        <v>168.95299999999997</v>
      </c>
      <c r="J48" s="309">
        <f t="shared" si="14"/>
        <v>9.2626273369360353E-3</v>
      </c>
      <c r="K48" s="259">
        <f t="shared" si="15"/>
        <v>1.4402872782906997E-2</v>
      </c>
      <c r="L48" s="64">
        <f t="shared" si="16"/>
        <v>0.43489375435258931</v>
      </c>
      <c r="N48" s="39">
        <f t="shared" si="17"/>
        <v>2.3013896761331427</v>
      </c>
      <c r="O48" s="173">
        <f t="shared" si="17"/>
        <v>2.4891786372007365</v>
      </c>
      <c r="P48" s="64">
        <f t="shared" si="7"/>
        <v>8.1598072249599168E-2</v>
      </c>
    </row>
    <row r="49" spans="1:16" ht="20.100000000000001" customHeight="1" x14ac:dyDescent="0.25">
      <c r="A49" s="44" t="s">
        <v>177</v>
      </c>
      <c r="B49" s="24">
        <v>728.15</v>
      </c>
      <c r="C49" s="160">
        <v>498.39000000000004</v>
      </c>
      <c r="D49" s="309">
        <f t="shared" si="12"/>
        <v>1.2127336113163377E-2</v>
      </c>
      <c r="E49" s="259">
        <f t="shared" si="13"/>
        <v>9.6924793097198231E-3</v>
      </c>
      <c r="F49" s="64">
        <f t="shared" si="18"/>
        <v>-0.3155393806221245</v>
      </c>
      <c r="H49" s="24">
        <v>191.542</v>
      </c>
      <c r="I49" s="160">
        <v>143.73399999999998</v>
      </c>
      <c r="J49" s="309">
        <f t="shared" si="14"/>
        <v>1.5067876321670394E-2</v>
      </c>
      <c r="K49" s="259">
        <f t="shared" si="15"/>
        <v>1.2253008331182959E-2</v>
      </c>
      <c r="L49" s="64">
        <f t="shared" si="16"/>
        <v>-0.24959538900084588</v>
      </c>
      <c r="N49" s="39">
        <f t="shared" si="17"/>
        <v>2.6305294238824417</v>
      </c>
      <c r="O49" s="173">
        <f t="shared" si="17"/>
        <v>2.8839663717169279</v>
      </c>
      <c r="P49" s="64">
        <f t="shared" si="7"/>
        <v>9.6344464172704244E-2</v>
      </c>
    </row>
    <row r="50" spans="1:16" ht="20.100000000000001" customHeight="1" x14ac:dyDescent="0.25">
      <c r="A50" s="44" t="s">
        <v>175</v>
      </c>
      <c r="B50" s="24">
        <v>790.68</v>
      </c>
      <c r="C50" s="160">
        <v>530.52</v>
      </c>
      <c r="D50" s="309">
        <f t="shared" si="12"/>
        <v>1.3168773079662183E-2</v>
      </c>
      <c r="E50" s="259">
        <f t="shared" si="13"/>
        <v>1.0317330049544654E-2</v>
      </c>
      <c r="F50" s="64">
        <f t="shared" si="18"/>
        <v>-0.32903323721353772</v>
      </c>
      <c r="H50" s="24">
        <v>180.458</v>
      </c>
      <c r="I50" s="160">
        <v>137.31899999999999</v>
      </c>
      <c r="J50" s="309">
        <f t="shared" si="14"/>
        <v>1.4195940447818212E-2</v>
      </c>
      <c r="K50" s="259">
        <f t="shared" si="15"/>
        <v>1.1706143647499636E-2</v>
      </c>
      <c r="L50" s="64">
        <f t="shared" si="16"/>
        <v>-0.23905285440379484</v>
      </c>
      <c r="N50" s="39">
        <f t="shared" si="17"/>
        <v>2.2823139576061111</v>
      </c>
      <c r="O50" s="173">
        <f t="shared" si="17"/>
        <v>2.5883849807735801</v>
      </c>
      <c r="P50" s="64">
        <f t="shared" si="7"/>
        <v>0.13410557392748143</v>
      </c>
    </row>
    <row r="51" spans="1:16" ht="20.100000000000001" customHeight="1" x14ac:dyDescent="0.25">
      <c r="A51" s="44" t="s">
        <v>192</v>
      </c>
      <c r="B51" s="24">
        <v>347.98</v>
      </c>
      <c r="C51" s="160">
        <v>398.06999999999994</v>
      </c>
      <c r="D51" s="309">
        <f t="shared" si="12"/>
        <v>5.7956058788142441E-3</v>
      </c>
      <c r="E51" s="259">
        <f t="shared" si="13"/>
        <v>7.7414981015272565E-3</v>
      </c>
      <c r="F51" s="64">
        <f t="shared" si="18"/>
        <v>0.14394505431346605</v>
      </c>
      <c r="H51" s="24">
        <v>80.991</v>
      </c>
      <c r="I51" s="160">
        <v>94.149000000000001</v>
      </c>
      <c r="J51" s="309">
        <f t="shared" si="14"/>
        <v>6.3712521074668054E-3</v>
      </c>
      <c r="K51" s="259">
        <f t="shared" si="15"/>
        <v>8.0259958073423433E-3</v>
      </c>
      <c r="L51" s="64">
        <f t="shared" si="16"/>
        <v>0.16246249583287034</v>
      </c>
      <c r="N51" s="39">
        <f t="shared" si="17"/>
        <v>2.3274613483533537</v>
      </c>
      <c r="O51" s="173">
        <f t="shared" si="17"/>
        <v>2.3651367849875653</v>
      </c>
      <c r="P51" s="64">
        <f t="shared" si="7"/>
        <v>1.6187352224287816E-2</v>
      </c>
    </row>
    <row r="52" spans="1:16" ht="20.100000000000001" customHeight="1" x14ac:dyDescent="0.25">
      <c r="A52" s="44" t="s">
        <v>188</v>
      </c>
      <c r="B52" s="24">
        <v>274.11</v>
      </c>
      <c r="C52" s="160">
        <v>288.74</v>
      </c>
      <c r="D52" s="309">
        <f t="shared" si="12"/>
        <v>4.565301245593921E-3</v>
      </c>
      <c r="E52" s="259">
        <f t="shared" si="13"/>
        <v>5.615294199098099E-3</v>
      </c>
      <c r="F52" s="64">
        <f t="shared" si="18"/>
        <v>5.3372733574112562E-2</v>
      </c>
      <c r="H52" s="24">
        <v>67.213999999999999</v>
      </c>
      <c r="I52" s="160">
        <v>74.874000000000009</v>
      </c>
      <c r="J52" s="309">
        <f t="shared" si="14"/>
        <v>5.2874682267322771E-3</v>
      </c>
      <c r="K52" s="259">
        <f t="shared" si="15"/>
        <v>6.3828443220740605E-3</v>
      </c>
      <c r="L52" s="64">
        <f t="shared" si="16"/>
        <v>0.11396435266462361</v>
      </c>
      <c r="N52" s="39">
        <f t="shared" si="17"/>
        <v>2.4520812812374593</v>
      </c>
      <c r="O52" s="173">
        <f t="shared" si="17"/>
        <v>2.5931287663642033</v>
      </c>
      <c r="P52" s="64">
        <f t="shared" si="7"/>
        <v>5.7521537400083034E-2</v>
      </c>
    </row>
    <row r="53" spans="1:16" ht="20.100000000000001" customHeight="1" x14ac:dyDescent="0.25">
      <c r="A53" s="44" t="s">
        <v>187</v>
      </c>
      <c r="B53" s="24">
        <v>104.86</v>
      </c>
      <c r="C53" s="160">
        <v>266.44000000000005</v>
      </c>
      <c r="D53" s="309">
        <f t="shared" si="12"/>
        <v>1.7464429922767447E-3</v>
      </c>
      <c r="E53" s="259">
        <f t="shared" si="13"/>
        <v>5.1816131689675759E-3</v>
      </c>
      <c r="F53" s="64">
        <f t="shared" si="18"/>
        <v>1.540911691779516</v>
      </c>
      <c r="H53" s="24">
        <v>25.84</v>
      </c>
      <c r="I53" s="160">
        <v>59.070999999999998</v>
      </c>
      <c r="J53" s="309">
        <f t="shared" si="14"/>
        <v>2.0327339390418969E-3</v>
      </c>
      <c r="K53" s="259">
        <f t="shared" si="15"/>
        <v>5.0356732236722596E-3</v>
      </c>
      <c r="L53" s="64">
        <f t="shared" si="16"/>
        <v>1.2860294117647058</v>
      </c>
      <c r="N53" s="39">
        <f t="shared" si="17"/>
        <v>2.4642380316612629</v>
      </c>
      <c r="O53" s="173">
        <f t="shared" si="17"/>
        <v>2.2170469899414496</v>
      </c>
      <c r="P53" s="64">
        <f t="shared" si="7"/>
        <v>-0.10031134920564869</v>
      </c>
    </row>
    <row r="54" spans="1:16" ht="20.100000000000001" customHeight="1" x14ac:dyDescent="0.25">
      <c r="A54" s="44" t="s">
        <v>193</v>
      </c>
      <c r="B54" s="24">
        <v>24.75</v>
      </c>
      <c r="C54" s="160">
        <v>72.16</v>
      </c>
      <c r="D54" s="309">
        <f t="shared" si="12"/>
        <v>4.1221117736839054E-4</v>
      </c>
      <c r="E54" s="259">
        <f t="shared" si="13"/>
        <v>1.4033373602788627E-3</v>
      </c>
      <c r="F54" s="64">
        <f t="shared" si="18"/>
        <v>1.9155555555555555</v>
      </c>
      <c r="H54" s="24">
        <v>14.187999999999999</v>
      </c>
      <c r="I54" s="160">
        <v>34.410000000000004</v>
      </c>
      <c r="J54" s="309">
        <f t="shared" si="14"/>
        <v>1.1161156782943664E-3</v>
      </c>
      <c r="K54" s="259">
        <f t="shared" si="15"/>
        <v>2.9333770484089058E-3</v>
      </c>
      <c r="L54" s="64">
        <f t="shared" si="16"/>
        <v>1.4252889765999441</v>
      </c>
      <c r="N54" s="39">
        <f t="shared" si="17"/>
        <v>5.7325252525252521</v>
      </c>
      <c r="O54" s="173">
        <f t="shared" si="17"/>
        <v>4.7685698447893579</v>
      </c>
      <c r="P54" s="64">
        <f t="shared" si="7"/>
        <v>-0.16815545772105572</v>
      </c>
    </row>
    <row r="55" spans="1:16" ht="20.100000000000001" customHeight="1" x14ac:dyDescent="0.25">
      <c r="A55" s="44" t="s">
        <v>190</v>
      </c>
      <c r="B55" s="24">
        <v>87.160000000000011</v>
      </c>
      <c r="C55" s="160">
        <v>65.510000000000005</v>
      </c>
      <c r="D55" s="309">
        <f t="shared" si="12"/>
        <v>1.4516495442193505E-3</v>
      </c>
      <c r="E55" s="259">
        <f t="shared" si="13"/>
        <v>1.2740109544327647E-3</v>
      </c>
      <c r="F55" s="64">
        <f t="shared" si="18"/>
        <v>-0.24839375860486465</v>
      </c>
      <c r="H55" s="24">
        <v>23.956000000000003</v>
      </c>
      <c r="I55" s="160">
        <v>17.157</v>
      </c>
      <c r="J55" s="309">
        <f t="shared" si="14"/>
        <v>1.8845268670157772E-3</v>
      </c>
      <c r="K55" s="259">
        <f t="shared" si="15"/>
        <v>1.4625966294551467E-3</v>
      </c>
      <c r="L55" s="64">
        <f t="shared" si="16"/>
        <v>-0.28381198864585083</v>
      </c>
      <c r="N55" s="39">
        <f t="shared" ref="N55:N56" si="19">(H55/B55)*10</f>
        <v>2.7485084901330885</v>
      </c>
      <c r="O55" s="173">
        <f t="shared" ref="O55:O56" si="20">(I55/C55)*10</f>
        <v>2.618989467256907</v>
      </c>
      <c r="P55" s="64">
        <f t="shared" ref="P55:P56" si="21">(O55-N55)/N55</f>
        <v>-4.7123384679779529E-2</v>
      </c>
    </row>
    <row r="56" spans="1:16" ht="20.100000000000001" customHeight="1" x14ac:dyDescent="0.25">
      <c r="A56" s="44" t="s">
        <v>216</v>
      </c>
      <c r="B56" s="24">
        <v>40.78</v>
      </c>
      <c r="C56" s="160">
        <v>54.61</v>
      </c>
      <c r="D56" s="309">
        <f t="shared" si="12"/>
        <v>6.7919078032658447E-4</v>
      </c>
      <c r="E56" s="259">
        <f t="shared" si="13"/>
        <v>1.0620323343241227E-3</v>
      </c>
      <c r="F56" s="64">
        <f t="shared" si="18"/>
        <v>0.33913683178028442</v>
      </c>
      <c r="H56" s="24">
        <v>12.448</v>
      </c>
      <c r="I56" s="160">
        <v>14.988999999999999</v>
      </c>
      <c r="J56" s="309">
        <f t="shared" si="14"/>
        <v>9.7923653534030689E-4</v>
      </c>
      <c r="K56" s="259">
        <f t="shared" si="15"/>
        <v>1.2777793832781483E-3</v>
      </c>
      <c r="L56" s="64">
        <f t="shared" ref="L56:L57" si="22">(I56-H56)/H56</f>
        <v>0.20412917737789191</v>
      </c>
      <c r="N56" s="39">
        <f t="shared" si="19"/>
        <v>3.0524767042667977</v>
      </c>
      <c r="O56" s="173">
        <f t="shared" si="20"/>
        <v>2.7447353964475369</v>
      </c>
      <c r="P56" s="64">
        <f t="shared" si="21"/>
        <v>-0.10081692266122633</v>
      </c>
    </row>
    <row r="57" spans="1:16" ht="20.100000000000001" customHeight="1" x14ac:dyDescent="0.25">
      <c r="A57" s="44" t="s">
        <v>191</v>
      </c>
      <c r="B57" s="24">
        <v>59.8</v>
      </c>
      <c r="C57" s="160">
        <v>44.34</v>
      </c>
      <c r="D57" s="309">
        <f t="shared" si="12"/>
        <v>9.9596882451029301E-4</v>
      </c>
      <c r="E57" s="259">
        <f t="shared" si="13"/>
        <v>8.6230568950616381E-4</v>
      </c>
      <c r="F57" s="64">
        <f t="shared" si="18"/>
        <v>-0.2585284280936454</v>
      </c>
      <c r="H57" s="24">
        <v>18.597000000000001</v>
      </c>
      <c r="I57" s="160">
        <v>13.962999999999999</v>
      </c>
      <c r="J57" s="309">
        <f t="shared" si="14"/>
        <v>1.4629548399520958E-3</v>
      </c>
      <c r="K57" s="259">
        <f t="shared" si="15"/>
        <v>1.1903151330117277E-3</v>
      </c>
      <c r="L57" s="64">
        <f t="shared" si="22"/>
        <v>-0.24917997526482777</v>
      </c>
      <c r="N57" s="39">
        <f t="shared" ref="N57:N58" si="23">(H57/B57)*10</f>
        <v>3.1098662207357863</v>
      </c>
      <c r="O57" s="173">
        <f t="shared" ref="O57:O58" si="24">(I57/C57)*10</f>
        <v>3.149075327018493</v>
      </c>
      <c r="P57" s="64">
        <f t="shared" ref="P57:P58" si="25">(O57-N57)/N57</f>
        <v>1.2607972015410333E-2</v>
      </c>
    </row>
    <row r="58" spans="1:16" ht="20.100000000000001" customHeight="1" x14ac:dyDescent="0.25">
      <c r="A58" s="44" t="s">
        <v>194</v>
      </c>
      <c r="B58" s="24">
        <v>90.75</v>
      </c>
      <c r="C58" s="160">
        <v>30.97</v>
      </c>
      <c r="D58" s="309">
        <f t="shared" si="12"/>
        <v>1.5114409836840985E-3</v>
      </c>
      <c r="E58" s="259">
        <f t="shared" si="13"/>
        <v>6.0229154722611384E-4</v>
      </c>
      <c r="F58" s="64">
        <f t="shared" si="18"/>
        <v>-0.65873278236914601</v>
      </c>
      <c r="H58" s="24">
        <v>34.838999999999999</v>
      </c>
      <c r="I58" s="160">
        <v>12.362</v>
      </c>
      <c r="J58" s="309">
        <f t="shared" si="14"/>
        <v>2.7406508398715415E-3</v>
      </c>
      <c r="K58" s="259">
        <f t="shared" si="15"/>
        <v>1.0538333935609095E-3</v>
      </c>
      <c r="L58" s="64">
        <f t="shared" si="16"/>
        <v>-0.64516777175005013</v>
      </c>
      <c r="N58" s="39">
        <f t="shared" si="23"/>
        <v>3.8390082644628096</v>
      </c>
      <c r="O58" s="173">
        <f t="shared" si="24"/>
        <v>3.9916047788182114</v>
      </c>
      <c r="P58" s="64">
        <f t="shared" si="25"/>
        <v>3.9748941352371517E-2</v>
      </c>
    </row>
    <row r="59" spans="1:16" ht="20.100000000000001" customHeight="1" x14ac:dyDescent="0.25">
      <c r="A59" s="44" t="s">
        <v>214</v>
      </c>
      <c r="B59" s="24">
        <v>0.59</v>
      </c>
      <c r="C59" s="160">
        <v>38.090000000000003</v>
      </c>
      <c r="D59" s="309">
        <f t="shared" ref="D59" si="26">B59/$B$62</f>
        <v>9.826448268579815E-6</v>
      </c>
      <c r="E59" s="259">
        <f t="shared" ref="E59" si="27">C59/$C$62</f>
        <v>7.407583155906581E-4</v>
      </c>
      <c r="F59" s="64">
        <f t="shared" si="18"/>
        <v>63.559322033898312</v>
      </c>
      <c r="H59" s="24">
        <v>0.47899999999999998</v>
      </c>
      <c r="I59" s="160">
        <v>8.5130000000000017</v>
      </c>
      <c r="J59" s="309">
        <f t="shared" ref="J59:J60" si="28">H59/$H$62</f>
        <v>3.7681097399422153E-5</v>
      </c>
      <c r="K59" s="259">
        <f t="shared" ref="K59:K60" si="29">I59/$I$62</f>
        <v>7.2571458335091599E-4</v>
      </c>
      <c r="L59" s="64">
        <f t="shared" si="16"/>
        <v>16.77244258872652</v>
      </c>
      <c r="N59" s="39">
        <f t="shared" ref="N59:N60" si="30">(H59/B59)*10</f>
        <v>8.118644067796609</v>
      </c>
      <c r="O59" s="173">
        <f t="shared" ref="O59:O60" si="31">(I59/C59)*10</f>
        <v>2.2349698083486484</v>
      </c>
      <c r="P59" s="64">
        <f t="shared" ref="P59:P60" si="32">(O59-N59)/N59</f>
        <v>-0.72471144323054226</v>
      </c>
    </row>
    <row r="60" spans="1:16" ht="20.100000000000001" customHeight="1" x14ac:dyDescent="0.25">
      <c r="A60" s="44" t="s">
        <v>196</v>
      </c>
      <c r="B60" s="24">
        <v>1.98</v>
      </c>
      <c r="C60" s="160">
        <v>7.77</v>
      </c>
      <c r="D60" s="309">
        <f t="shared" si="12"/>
        <v>3.2976894189471244E-5</v>
      </c>
      <c r="E60" s="259">
        <f t="shared" si="13"/>
        <v>1.5110769525175671E-4</v>
      </c>
      <c r="F60" s="64">
        <f t="shared" si="18"/>
        <v>2.9242424242424239</v>
      </c>
      <c r="H60" s="24">
        <v>1.579</v>
      </c>
      <c r="I60" s="160">
        <v>6.1579999999999995</v>
      </c>
      <c r="J60" s="309">
        <f t="shared" si="28"/>
        <v>1.2421388892210351E-4</v>
      </c>
      <c r="K60" s="259">
        <f t="shared" si="29"/>
        <v>5.2495599721307873E-4</v>
      </c>
      <c r="L60" s="64">
        <f t="shared" si="16"/>
        <v>2.8999366687777073</v>
      </c>
      <c r="N60" s="39">
        <f t="shared" si="30"/>
        <v>7.974747474747474</v>
      </c>
      <c r="O60" s="173">
        <f t="shared" si="31"/>
        <v>7.9253539253539254</v>
      </c>
      <c r="P60" s="64">
        <f t="shared" si="32"/>
        <v>-6.1937446357964781E-3</v>
      </c>
    </row>
    <row r="61" spans="1:16" ht="20.100000000000001" customHeight="1" thickBot="1" x14ac:dyDescent="0.3">
      <c r="A61" s="13" t="s">
        <v>17</v>
      </c>
      <c r="B61" s="24">
        <f>B62-SUM(B39:B60)</f>
        <v>45.780000000006112</v>
      </c>
      <c r="C61" s="160">
        <f>C62-SUM(C39:C60)</f>
        <v>45.380000000004657</v>
      </c>
      <c r="D61" s="309">
        <f t="shared" si="12"/>
        <v>7.6246576565363385E-4</v>
      </c>
      <c r="E61" s="259">
        <f t="shared" si="13"/>
        <v>8.8253117252579442E-4</v>
      </c>
      <c r="F61" s="64">
        <f t="shared" si="18"/>
        <v>-8.7374399301311002E-3</v>
      </c>
      <c r="H61" s="24">
        <f>H62-SUM(H39:H60)</f>
        <v>17.618999999998778</v>
      </c>
      <c r="I61" s="160">
        <f>I62-SUM(I39:I60)</f>
        <v>17.002999999998792</v>
      </c>
      <c r="J61" s="309">
        <f t="shared" si="14"/>
        <v>1.3860193216709248E-3</v>
      </c>
      <c r="K61" s="259">
        <f t="shared" si="15"/>
        <v>1.4494684671343529E-3</v>
      </c>
      <c r="L61" s="64">
        <f t="shared" si="16"/>
        <v>-3.4962256654749314E-2</v>
      </c>
      <c r="N61" s="39">
        <f t="shared" si="17"/>
        <v>3.8486238532102286</v>
      </c>
      <c r="O61" s="173">
        <f t="shared" si="17"/>
        <v>3.7468047598054315</v>
      </c>
      <c r="P61" s="64">
        <f t="shared" si="7"/>
        <v>-2.6455974210071839E-2</v>
      </c>
    </row>
    <row r="62" spans="1:16" ht="26.25" customHeight="1" thickBot="1" x14ac:dyDescent="0.3">
      <c r="A62" s="17" t="s">
        <v>18</v>
      </c>
      <c r="B62" s="46">
        <v>60042.04</v>
      </c>
      <c r="C62" s="171">
        <v>51420.28</v>
      </c>
      <c r="D62" s="315">
        <f>SUM(D39:D61)</f>
        <v>1.0000000000000002</v>
      </c>
      <c r="E62" s="316">
        <f>SUM(E39:E61)</f>
        <v>1.0000000000000002</v>
      </c>
      <c r="F62" s="69">
        <f t="shared" si="18"/>
        <v>-0.14359538749849277</v>
      </c>
      <c r="G62" s="2"/>
      <c r="H62" s="46">
        <v>12711.943999999998</v>
      </c>
      <c r="I62" s="171">
        <v>11730.506999999998</v>
      </c>
      <c r="J62" s="315">
        <f>SUM(J39:J61)</f>
        <v>1</v>
      </c>
      <c r="K62" s="316">
        <f>SUM(K39:K61)</f>
        <v>1</v>
      </c>
      <c r="L62" s="69">
        <f t="shared" si="16"/>
        <v>-7.7205893921496196E-2</v>
      </c>
      <c r="M62" s="2"/>
      <c r="N62" s="34">
        <f t="shared" si="17"/>
        <v>2.1171739001539582</v>
      </c>
      <c r="O62" s="166">
        <f t="shared" si="17"/>
        <v>2.2812997128759309</v>
      </c>
      <c r="P62" s="69">
        <f t="shared" si="7"/>
        <v>7.7521177032287086E-2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jan-abril</v>
      </c>
      <c r="C66" s="459"/>
      <c r="D66" s="457" t="str">
        <f>B5</f>
        <v>jan-abril</v>
      </c>
      <c r="E66" s="459"/>
      <c r="F66" s="149" t="str">
        <f>F37</f>
        <v>2022/2021</v>
      </c>
      <c r="H66" s="460" t="str">
        <f>B5</f>
        <v>jan-abril</v>
      </c>
      <c r="I66" s="459"/>
      <c r="J66" s="457" t="str">
        <f>B5</f>
        <v>jan-abril</v>
      </c>
      <c r="K66" s="458"/>
      <c r="L66" s="149" t="str">
        <f>L37</f>
        <v>2022/2021</v>
      </c>
      <c r="N66" s="460" t="str">
        <f>B5</f>
        <v>jan-abril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163</v>
      </c>
      <c r="B68" s="45">
        <v>22581.679999999997</v>
      </c>
      <c r="C68" s="167">
        <v>22324.489999999998</v>
      </c>
      <c r="D68" s="309">
        <f>B68/$B$96</f>
        <v>0.40833860143764988</v>
      </c>
      <c r="E68" s="308">
        <f>C68/$C$96</f>
        <v>0.38840324084456557</v>
      </c>
      <c r="F68" s="73">
        <f t="shared" ref="F68:F94" si="33">(C68-B68)/B68</f>
        <v>-1.1389320900836374E-2</v>
      </c>
      <c r="H68" s="24">
        <v>5965.1009999999997</v>
      </c>
      <c r="I68" s="167">
        <v>6078.1940000000004</v>
      </c>
      <c r="J68" s="307">
        <f>H68/$H$96</f>
        <v>0.41643176310383495</v>
      </c>
      <c r="K68" s="308">
        <f>I68/$I$96</f>
        <v>0.39238774004980537</v>
      </c>
      <c r="L68" s="73">
        <f t="shared" ref="L68:L96" si="34">(I68-H68)/H68</f>
        <v>1.8959108990778323E-2</v>
      </c>
      <c r="N68" s="48">
        <f t="shared" ref="N68:O96" si="35">(H68/B68)*10</f>
        <v>2.6415665264940431</v>
      </c>
      <c r="O68" s="169">
        <f t="shared" si="35"/>
        <v>2.7226574940793724</v>
      </c>
      <c r="P68" s="73">
        <f t="shared" si="7"/>
        <v>3.0698059947388633E-2</v>
      </c>
    </row>
    <row r="69" spans="1:16" ht="20.100000000000001" customHeight="1" x14ac:dyDescent="0.25">
      <c r="A69" s="44" t="s">
        <v>165</v>
      </c>
      <c r="B69" s="24">
        <v>8570.0300000000007</v>
      </c>
      <c r="C69" s="160">
        <v>10354.460000000001</v>
      </c>
      <c r="D69" s="309">
        <f t="shared" ref="D69:D95" si="36">B69/$B$96</f>
        <v>0.15496960653408884</v>
      </c>
      <c r="E69" s="259">
        <f t="shared" ref="E69:E95" si="37">C69/$C$96</f>
        <v>0.18014771317039813</v>
      </c>
      <c r="F69" s="64">
        <f t="shared" si="33"/>
        <v>0.20821747415119901</v>
      </c>
      <c r="H69" s="24">
        <v>1911.7429999999999</v>
      </c>
      <c r="I69" s="160">
        <v>2320.2730000000001</v>
      </c>
      <c r="J69" s="258">
        <f t="shared" ref="J69:J96" si="38">H69/$H$96</f>
        <v>0.1334613626980356</v>
      </c>
      <c r="K69" s="259">
        <f t="shared" ref="K69:K96" si="39">I69/$I$96</f>
        <v>0.14978901278382725</v>
      </c>
      <c r="L69" s="64">
        <f t="shared" si="34"/>
        <v>0.21369504164524217</v>
      </c>
      <c r="N69" s="47">
        <f t="shared" si="35"/>
        <v>2.2307308142445241</v>
      </c>
      <c r="O69" s="163">
        <f t="shared" si="35"/>
        <v>2.2408440420842806</v>
      </c>
      <c r="P69" s="64">
        <f t="shared" si="7"/>
        <v>4.5335940020990182E-3</v>
      </c>
    </row>
    <row r="70" spans="1:16" ht="20.100000000000001" customHeight="1" x14ac:dyDescent="0.25">
      <c r="A70" s="44" t="s">
        <v>166</v>
      </c>
      <c r="B70" s="24">
        <v>6172.63</v>
      </c>
      <c r="C70" s="160">
        <v>6297.46</v>
      </c>
      <c r="D70" s="309">
        <f t="shared" si="36"/>
        <v>0.11161805062298648</v>
      </c>
      <c r="E70" s="259">
        <f t="shared" si="37"/>
        <v>0.1095637066328959</v>
      </c>
      <c r="F70" s="64">
        <f t="shared" si="33"/>
        <v>2.0223146373587908E-2</v>
      </c>
      <c r="H70" s="24">
        <v>1887.6849999999999</v>
      </c>
      <c r="I70" s="160">
        <v>2074.0610000000001</v>
      </c>
      <c r="J70" s="258">
        <f t="shared" si="38"/>
        <v>0.13178184120179404</v>
      </c>
      <c r="K70" s="259">
        <f t="shared" si="39"/>
        <v>0.13389439503172149</v>
      </c>
      <c r="L70" s="64">
        <f t="shared" si="34"/>
        <v>9.8732574555606578E-2</v>
      </c>
      <c r="N70" s="47">
        <f t="shared" si="35"/>
        <v>3.0581534937295767</v>
      </c>
      <c r="O70" s="163">
        <f t="shared" si="35"/>
        <v>3.2934881682456103</v>
      </c>
      <c r="P70" s="64">
        <f t="shared" si="7"/>
        <v>7.6953192506053966E-2</v>
      </c>
    </row>
    <row r="71" spans="1:16" ht="20.100000000000001" customHeight="1" x14ac:dyDescent="0.25">
      <c r="A71" s="44" t="s">
        <v>164</v>
      </c>
      <c r="B71" s="24">
        <v>4706.33</v>
      </c>
      <c r="C71" s="160">
        <v>5581.76</v>
      </c>
      <c r="D71" s="309">
        <f t="shared" si="36"/>
        <v>8.510333199762174E-2</v>
      </c>
      <c r="E71" s="259">
        <f t="shared" si="37"/>
        <v>9.7111901486509333E-2</v>
      </c>
      <c r="F71" s="64">
        <f t="shared" si="33"/>
        <v>0.18601118068643727</v>
      </c>
      <c r="H71" s="24">
        <v>1100.29</v>
      </c>
      <c r="I71" s="160">
        <v>1506.742</v>
      </c>
      <c r="J71" s="258">
        <f t="shared" si="38"/>
        <v>7.6812732026753372E-2</v>
      </c>
      <c r="K71" s="259">
        <f t="shared" si="39"/>
        <v>9.7270190490485131E-2</v>
      </c>
      <c r="L71" s="64">
        <f t="shared" si="34"/>
        <v>0.36940442974125004</v>
      </c>
      <c r="N71" s="47">
        <f t="shared" si="35"/>
        <v>2.3378938578467725</v>
      </c>
      <c r="O71" s="163">
        <f t="shared" si="35"/>
        <v>2.6994030556670294</v>
      </c>
      <c r="P71" s="64">
        <f t="shared" si="7"/>
        <v>0.15463028683141805</v>
      </c>
    </row>
    <row r="72" spans="1:16" ht="20.100000000000001" customHeight="1" x14ac:dyDescent="0.25">
      <c r="A72" s="44" t="s">
        <v>170</v>
      </c>
      <c r="B72" s="24">
        <v>3286.0200000000004</v>
      </c>
      <c r="C72" s="160">
        <v>2507.1500000000005</v>
      </c>
      <c r="D72" s="309">
        <f t="shared" si="36"/>
        <v>5.9420238489613995E-2</v>
      </c>
      <c r="E72" s="259">
        <f t="shared" si="37"/>
        <v>4.361959378617173E-2</v>
      </c>
      <c r="F72" s="64">
        <f t="shared" si="33"/>
        <v>-0.23702533764249756</v>
      </c>
      <c r="H72" s="24">
        <v>923.8950000000001</v>
      </c>
      <c r="I72" s="160">
        <v>747.202</v>
      </c>
      <c r="J72" s="258">
        <f t="shared" si="38"/>
        <v>6.4498358665313074E-2</v>
      </c>
      <c r="K72" s="259">
        <f t="shared" si="39"/>
        <v>4.8236845375566273E-2</v>
      </c>
      <c r="L72" s="64">
        <f t="shared" si="34"/>
        <v>-0.19124792319473541</v>
      </c>
      <c r="N72" s="47">
        <f t="shared" si="35"/>
        <v>2.8115927474574103</v>
      </c>
      <c r="O72" s="163">
        <f t="shared" si="35"/>
        <v>2.9802843866541684</v>
      </c>
      <c r="P72" s="64">
        <f t="shared" ref="P72:P86" si="40">(O72-N72)/N72</f>
        <v>5.9998603762692851E-2</v>
      </c>
    </row>
    <row r="73" spans="1:16" ht="20.100000000000001" customHeight="1" x14ac:dyDescent="0.25">
      <c r="A73" s="44" t="s">
        <v>179</v>
      </c>
      <c r="B73" s="24">
        <v>2662.3999999999996</v>
      </c>
      <c r="C73" s="160">
        <v>2088.09</v>
      </c>
      <c r="D73" s="309">
        <f t="shared" si="36"/>
        <v>4.8143481462300373E-2</v>
      </c>
      <c r="E73" s="259">
        <f t="shared" si="37"/>
        <v>3.6328754796867882E-2</v>
      </c>
      <c r="F73" s="64">
        <f t="shared" si="33"/>
        <v>-0.21571138822115368</v>
      </c>
      <c r="H73" s="24">
        <v>682.96</v>
      </c>
      <c r="I73" s="160">
        <v>565.84199999999998</v>
      </c>
      <c r="J73" s="258">
        <f t="shared" si="38"/>
        <v>4.767836067308754E-2</v>
      </c>
      <c r="K73" s="259">
        <f t="shared" si="39"/>
        <v>3.6528854394127917E-2</v>
      </c>
      <c r="L73" s="64">
        <f t="shared" si="34"/>
        <v>-0.17148588497130146</v>
      </c>
      <c r="N73" s="47">
        <f t="shared" si="35"/>
        <v>2.5652043269230775</v>
      </c>
      <c r="O73" s="163">
        <f t="shared" si="35"/>
        <v>2.7098544602962518</v>
      </c>
      <c r="P73" s="64">
        <f t="shared" si="40"/>
        <v>5.6389322228642819E-2</v>
      </c>
    </row>
    <row r="74" spans="1:16" ht="20.100000000000001" customHeight="1" x14ac:dyDescent="0.25">
      <c r="A74" s="44" t="s">
        <v>203</v>
      </c>
      <c r="B74" s="24">
        <v>141.75</v>
      </c>
      <c r="C74" s="160">
        <v>1834.4099999999999</v>
      </c>
      <c r="D74" s="309">
        <f t="shared" si="36"/>
        <v>2.5632281014427126E-3</v>
      </c>
      <c r="E74" s="259">
        <f t="shared" si="37"/>
        <v>3.191521011399049E-2</v>
      </c>
      <c r="F74" s="64">
        <f t="shared" si="33"/>
        <v>11.94116402116402</v>
      </c>
      <c r="H74" s="24">
        <v>38.634</v>
      </c>
      <c r="I74" s="160">
        <v>416.452</v>
      </c>
      <c r="J74" s="258">
        <f t="shared" si="38"/>
        <v>2.6970917568291904E-3</v>
      </c>
      <c r="K74" s="259">
        <f t="shared" si="39"/>
        <v>2.688473897332358E-2</v>
      </c>
      <c r="L74" s="64">
        <f t="shared" si="34"/>
        <v>9.7794170937516167</v>
      </c>
      <c r="N74" s="47">
        <f t="shared" si="35"/>
        <v>2.7255026455026456</v>
      </c>
      <c r="O74" s="163">
        <f t="shared" si="35"/>
        <v>2.2702231235111019</v>
      </c>
      <c r="P74" s="64">
        <f t="shared" si="40"/>
        <v>-0.16704424145131574</v>
      </c>
    </row>
    <row r="75" spans="1:16" ht="20.100000000000001" customHeight="1" x14ac:dyDescent="0.25">
      <c r="A75" s="44" t="s">
        <v>178</v>
      </c>
      <c r="B75" s="24">
        <v>763.49</v>
      </c>
      <c r="C75" s="160">
        <v>656.3599999999999</v>
      </c>
      <c r="D75" s="309">
        <f t="shared" si="36"/>
        <v>1.3805989581449712E-2</v>
      </c>
      <c r="E75" s="259">
        <f t="shared" si="37"/>
        <v>1.1419403138021924E-2</v>
      </c>
      <c r="F75" s="64">
        <f t="shared" si="33"/>
        <v>-0.14031617964871854</v>
      </c>
      <c r="H75" s="24">
        <v>273.23900000000003</v>
      </c>
      <c r="I75" s="160">
        <v>214.26299999999998</v>
      </c>
      <c r="J75" s="258">
        <f t="shared" si="38"/>
        <v>1.9075183893571757E-2</v>
      </c>
      <c r="K75" s="259">
        <f t="shared" si="39"/>
        <v>1.3832097880767122E-2</v>
      </c>
      <c r="L75" s="64">
        <f t="shared" si="34"/>
        <v>-0.21584034489952039</v>
      </c>
      <c r="N75" s="47">
        <f t="shared" ref="N75" si="41">(H75/B75)*10</f>
        <v>3.5788157015808988</v>
      </c>
      <c r="O75" s="163">
        <f t="shared" ref="O75" si="42">(I75/C75)*10</f>
        <v>3.2644128222317019</v>
      </c>
      <c r="P75" s="64">
        <f t="shared" ref="P75" si="43">(O75-N75)/N75</f>
        <v>-8.785109532472242E-2</v>
      </c>
    </row>
    <row r="76" spans="1:16" ht="20.100000000000001" customHeight="1" x14ac:dyDescent="0.25">
      <c r="A76" s="44" t="s">
        <v>197</v>
      </c>
      <c r="B76" s="24">
        <v>1613.6100000000001</v>
      </c>
      <c r="C76" s="160">
        <v>978.07</v>
      </c>
      <c r="D76" s="309">
        <f t="shared" si="36"/>
        <v>2.9178486749692954E-2</v>
      </c>
      <c r="E76" s="259">
        <f t="shared" si="37"/>
        <v>1.7016539135847865E-2</v>
      </c>
      <c r="F76" s="64">
        <f t="shared" si="33"/>
        <v>-0.39386220957976215</v>
      </c>
      <c r="H76" s="24">
        <v>362.09199999999998</v>
      </c>
      <c r="I76" s="160">
        <v>206.98599999999999</v>
      </c>
      <c r="J76" s="258">
        <f t="shared" si="38"/>
        <v>2.527813191525069E-2</v>
      </c>
      <c r="K76" s="259">
        <f t="shared" si="39"/>
        <v>1.3362319261601228E-2</v>
      </c>
      <c r="L76" s="64">
        <f t="shared" si="34"/>
        <v>-0.42836074809716868</v>
      </c>
      <c r="N76" s="47">
        <f t="shared" si="35"/>
        <v>2.2439870848594143</v>
      </c>
      <c r="O76" s="163">
        <f t="shared" si="35"/>
        <v>2.1162697966403221</v>
      </c>
      <c r="P76" s="64">
        <f t="shared" si="40"/>
        <v>-5.6915340146484715E-2</v>
      </c>
    </row>
    <row r="77" spans="1:16" ht="20.100000000000001" customHeight="1" x14ac:dyDescent="0.25">
      <c r="A77" s="44" t="s">
        <v>207</v>
      </c>
      <c r="B77" s="24">
        <v>518.36</v>
      </c>
      <c r="C77" s="160">
        <v>790.2</v>
      </c>
      <c r="D77" s="309">
        <f t="shared" si="36"/>
        <v>9.3733680329019017E-3</v>
      </c>
      <c r="E77" s="259">
        <f t="shared" si="37"/>
        <v>1.374796203252015E-2</v>
      </c>
      <c r="F77" s="64">
        <f t="shared" si="33"/>
        <v>0.52442318080098782</v>
      </c>
      <c r="H77" s="24">
        <v>97.247</v>
      </c>
      <c r="I77" s="160">
        <v>161.71899999999999</v>
      </c>
      <c r="J77" s="258">
        <f t="shared" si="38"/>
        <v>6.7889445068170084E-3</v>
      </c>
      <c r="K77" s="259">
        <f t="shared" si="39"/>
        <v>1.0440034150458915E-2</v>
      </c>
      <c r="L77" s="64">
        <f t="shared" si="34"/>
        <v>0.66297160837866453</v>
      </c>
      <c r="N77" s="47">
        <f t="shared" si="35"/>
        <v>1.8760513928543867</v>
      </c>
      <c r="O77" s="163">
        <f t="shared" si="35"/>
        <v>2.0465578334598833</v>
      </c>
      <c r="P77" s="64">
        <f t="shared" si="40"/>
        <v>9.0885804757231806E-2</v>
      </c>
    </row>
    <row r="78" spans="1:16" ht="20.100000000000001" customHeight="1" x14ac:dyDescent="0.25">
      <c r="A78" s="44" t="s">
        <v>217</v>
      </c>
      <c r="B78" s="24">
        <v>414.81</v>
      </c>
      <c r="C78" s="160">
        <v>619.20000000000005</v>
      </c>
      <c r="D78" s="309">
        <f t="shared" si="36"/>
        <v>7.500900520348866E-3</v>
      </c>
      <c r="E78" s="259">
        <f t="shared" si="37"/>
        <v>1.0772890522065905E-2</v>
      </c>
      <c r="F78" s="64">
        <f t="shared" si="33"/>
        <v>0.49273161206335442</v>
      </c>
      <c r="H78" s="24">
        <v>103.452</v>
      </c>
      <c r="I78" s="160">
        <v>156.17399999999998</v>
      </c>
      <c r="J78" s="258">
        <f t="shared" si="38"/>
        <v>7.2221239433528346E-3</v>
      </c>
      <c r="K78" s="259">
        <f t="shared" si="39"/>
        <v>1.0082067619845351E-2</v>
      </c>
      <c r="L78" s="64">
        <f t="shared" si="34"/>
        <v>0.50962765340447724</v>
      </c>
      <c r="N78" s="47">
        <f t="shared" si="35"/>
        <v>2.493961090619802</v>
      </c>
      <c r="O78" s="163">
        <f t="shared" si="35"/>
        <v>2.5221899224806195</v>
      </c>
      <c r="P78" s="64">
        <f t="shared" si="40"/>
        <v>1.131887420657474E-2</v>
      </c>
    </row>
    <row r="79" spans="1:16" ht="20.100000000000001" customHeight="1" x14ac:dyDescent="0.25">
      <c r="A79" s="44" t="s">
        <v>171</v>
      </c>
      <c r="B79" s="24">
        <v>1042.72</v>
      </c>
      <c r="C79" s="160">
        <v>568.64</v>
      </c>
      <c r="D79" s="309">
        <f t="shared" si="36"/>
        <v>1.8855232493378098E-2</v>
      </c>
      <c r="E79" s="259">
        <f t="shared" si="37"/>
        <v>9.8932436473959228E-3</v>
      </c>
      <c r="F79" s="64">
        <f t="shared" si="33"/>
        <v>-0.45465705079024094</v>
      </c>
      <c r="H79" s="24">
        <v>235.86600000000001</v>
      </c>
      <c r="I79" s="160">
        <v>122.515</v>
      </c>
      <c r="J79" s="258">
        <f t="shared" si="38"/>
        <v>1.6466124251081272E-2</v>
      </c>
      <c r="K79" s="259">
        <f t="shared" si="39"/>
        <v>7.9091559058828836E-3</v>
      </c>
      <c r="L79" s="64">
        <f t="shared" si="34"/>
        <v>-0.48057371558427248</v>
      </c>
      <c r="N79" s="47">
        <f t="shared" si="35"/>
        <v>2.2620262390670556</v>
      </c>
      <c r="O79" s="163">
        <f t="shared" si="35"/>
        <v>2.1545265897580195</v>
      </c>
      <c r="P79" s="64">
        <f t="shared" si="40"/>
        <v>-4.7523608458835999E-2</v>
      </c>
    </row>
    <row r="80" spans="1:16" ht="20.100000000000001" customHeight="1" x14ac:dyDescent="0.25">
      <c r="A80" s="44" t="s">
        <v>205</v>
      </c>
      <c r="B80" s="24">
        <v>185.05</v>
      </c>
      <c r="C80" s="160">
        <v>173.47</v>
      </c>
      <c r="D80" s="309">
        <f t="shared" si="36"/>
        <v>3.3462106537705399E-3</v>
      </c>
      <c r="E80" s="259">
        <f t="shared" si="37"/>
        <v>3.0180447656052525E-3</v>
      </c>
      <c r="F80" s="64">
        <f t="shared" si="33"/>
        <v>-6.2577681707646646E-2</v>
      </c>
      <c r="H80" s="24">
        <v>61.008000000000003</v>
      </c>
      <c r="I80" s="160">
        <v>99.278999999999996</v>
      </c>
      <c r="J80" s="258">
        <f t="shared" si="38"/>
        <v>4.2590509370149417E-3</v>
      </c>
      <c r="K80" s="259">
        <f t="shared" si="39"/>
        <v>6.4091179788609287E-3</v>
      </c>
      <c r="L80" s="64">
        <f t="shared" si="34"/>
        <v>0.62731117230527134</v>
      </c>
      <c r="N80" s="47">
        <f t="shared" si="35"/>
        <v>3.296838692245339</v>
      </c>
      <c r="O80" s="163">
        <f t="shared" si="35"/>
        <v>5.723122153686516</v>
      </c>
      <c r="P80" s="64">
        <f t="shared" si="40"/>
        <v>0.73594242482902217</v>
      </c>
    </row>
    <row r="81" spans="1:16" ht="20.100000000000001" customHeight="1" x14ac:dyDescent="0.25">
      <c r="A81" s="44" t="s">
        <v>208</v>
      </c>
      <c r="B81" s="24">
        <v>187.04000000000002</v>
      </c>
      <c r="C81" s="160">
        <v>336.21000000000004</v>
      </c>
      <c r="D81" s="309">
        <f t="shared" si="36"/>
        <v>3.3821953022493477E-3</v>
      </c>
      <c r="E81" s="259">
        <f t="shared" si="37"/>
        <v>5.8494081434492537E-3</v>
      </c>
      <c r="F81" s="64">
        <f t="shared" si="33"/>
        <v>0.79752994011976053</v>
      </c>
      <c r="H81" s="24">
        <v>54.295999999999999</v>
      </c>
      <c r="I81" s="160">
        <v>95.575000000000003</v>
      </c>
      <c r="J81" s="258">
        <f t="shared" si="38"/>
        <v>3.7904771452295315E-3</v>
      </c>
      <c r="K81" s="259">
        <f t="shared" si="39"/>
        <v>6.1700002098090566E-3</v>
      </c>
      <c r="L81" s="64">
        <f t="shared" si="34"/>
        <v>0.76025858258435253</v>
      </c>
      <c r="N81" s="47">
        <f t="shared" si="35"/>
        <v>2.9029084687767321</v>
      </c>
      <c r="O81" s="163">
        <f t="shared" si="35"/>
        <v>2.84271734927575</v>
      </c>
      <c r="P81" s="64">
        <f t="shared" si="40"/>
        <v>-2.0734763134418178E-2</v>
      </c>
    </row>
    <row r="82" spans="1:16" ht="20.100000000000001" customHeight="1" x14ac:dyDescent="0.25">
      <c r="A82" s="44" t="s">
        <v>183</v>
      </c>
      <c r="B82" s="24">
        <v>15.95</v>
      </c>
      <c r="C82" s="160">
        <v>84.95</v>
      </c>
      <c r="D82" s="309">
        <f t="shared" si="36"/>
        <v>2.8841966996833346E-4</v>
      </c>
      <c r="E82" s="259">
        <f t="shared" si="37"/>
        <v>1.477966811772446E-3</v>
      </c>
      <c r="F82" s="64">
        <f t="shared" si="33"/>
        <v>4.3260188087774294</v>
      </c>
      <c r="H82" s="24">
        <v>14.768000000000001</v>
      </c>
      <c r="I82" s="160">
        <v>88.91</v>
      </c>
      <c r="J82" s="258">
        <f t="shared" si="38"/>
        <v>1.0309740400904252E-3</v>
      </c>
      <c r="K82" s="259">
        <f t="shared" si="39"/>
        <v>5.7397302501085348E-3</v>
      </c>
      <c r="L82" s="64">
        <f t="shared" si="34"/>
        <v>5.0204496208017328</v>
      </c>
      <c r="N82" s="47">
        <f t="shared" si="35"/>
        <v>9.2589341692789979</v>
      </c>
      <c r="O82" s="163">
        <f t="shared" si="35"/>
        <v>10.466156562683931</v>
      </c>
      <c r="P82" s="64">
        <f t="shared" si="40"/>
        <v>0.13038459625412163</v>
      </c>
    </row>
    <row r="83" spans="1:16" ht="20.100000000000001" customHeight="1" x14ac:dyDescent="0.25">
      <c r="A83" s="44" t="s">
        <v>182</v>
      </c>
      <c r="B83" s="24">
        <v>154.54</v>
      </c>
      <c r="C83" s="160">
        <v>269.91999999999996</v>
      </c>
      <c r="D83" s="309">
        <f t="shared" si="36"/>
        <v>2.7945063195552507E-3</v>
      </c>
      <c r="E83" s="259">
        <f t="shared" si="37"/>
        <v>4.6960894859754973E-3</v>
      </c>
      <c r="F83" s="64">
        <f t="shared" si="33"/>
        <v>0.74660282127604483</v>
      </c>
      <c r="H83" s="24">
        <v>47.257999999999996</v>
      </c>
      <c r="I83" s="160">
        <v>88.038999999999987</v>
      </c>
      <c r="J83" s="258">
        <f t="shared" si="38"/>
        <v>3.299144852829991E-3</v>
      </c>
      <c r="K83" s="259">
        <f t="shared" si="39"/>
        <v>5.6835014226668005E-3</v>
      </c>
      <c r="L83" s="64">
        <f t="shared" si="34"/>
        <v>0.86294384019636883</v>
      </c>
      <c r="N83" s="47">
        <f t="shared" si="35"/>
        <v>3.0579785168888312</v>
      </c>
      <c r="O83" s="163">
        <f t="shared" si="35"/>
        <v>3.261670124481328</v>
      </c>
      <c r="P83" s="64">
        <f t="shared" si="40"/>
        <v>6.6609888351907537E-2</v>
      </c>
    </row>
    <row r="84" spans="1:16" ht="20.100000000000001" customHeight="1" x14ac:dyDescent="0.25">
      <c r="A84" s="44" t="s">
        <v>181</v>
      </c>
      <c r="B84" s="24">
        <v>467.46000000000004</v>
      </c>
      <c r="C84" s="160">
        <v>249.95</v>
      </c>
      <c r="D84" s="309">
        <f t="shared" si="36"/>
        <v>8.4529566723133016E-3</v>
      </c>
      <c r="E84" s="259">
        <f t="shared" si="37"/>
        <v>4.3486498481756664E-3</v>
      </c>
      <c r="F84" s="64">
        <f t="shared" si="33"/>
        <v>-0.46530184400804353</v>
      </c>
      <c r="H84" s="24">
        <v>79.59</v>
      </c>
      <c r="I84" s="160">
        <v>68.594000000000008</v>
      </c>
      <c r="J84" s="258">
        <f t="shared" si="38"/>
        <v>5.5562854720203779E-3</v>
      </c>
      <c r="K84" s="259">
        <f t="shared" si="39"/>
        <v>4.4281976917775823E-3</v>
      </c>
      <c r="L84" s="64">
        <f t="shared" si="34"/>
        <v>-0.13815806005779613</v>
      </c>
      <c r="N84" s="47">
        <f t="shared" si="35"/>
        <v>1.7026055705300989</v>
      </c>
      <c r="O84" s="163">
        <f t="shared" si="35"/>
        <v>2.744308861772355</v>
      </c>
      <c r="P84" s="64">
        <f t="shared" si="40"/>
        <v>0.61182889876128288</v>
      </c>
    </row>
    <row r="85" spans="1:16" ht="20.100000000000001" customHeight="1" x14ac:dyDescent="0.25">
      <c r="A85" s="44" t="s">
        <v>202</v>
      </c>
      <c r="B85" s="24">
        <v>36.72</v>
      </c>
      <c r="C85" s="160">
        <v>244.25</v>
      </c>
      <c r="D85" s="309">
        <f t="shared" si="36"/>
        <v>6.639981367546837E-4</v>
      </c>
      <c r="E85" s="259">
        <f t="shared" si="37"/>
        <v>4.2494807978271914E-3</v>
      </c>
      <c r="F85" s="64">
        <f t="shared" si="33"/>
        <v>5.6516884531590419</v>
      </c>
      <c r="H85" s="24">
        <v>9.8640000000000008</v>
      </c>
      <c r="I85" s="160">
        <v>53.959000000000003</v>
      </c>
      <c r="J85" s="258">
        <f t="shared" si="38"/>
        <v>6.8861917195638914E-4</v>
      </c>
      <c r="K85" s="259">
        <f t="shared" si="39"/>
        <v>3.4834113661636086E-3</v>
      </c>
      <c r="L85" s="64">
        <f t="shared" si="34"/>
        <v>4.4702960259529601</v>
      </c>
      <c r="N85" s="47">
        <f t="shared" si="35"/>
        <v>2.6862745098039218</v>
      </c>
      <c r="O85" s="163">
        <f t="shared" si="35"/>
        <v>2.2091709314227228</v>
      </c>
      <c r="P85" s="64">
        <f t="shared" si="40"/>
        <v>-0.17760790144117625</v>
      </c>
    </row>
    <row r="86" spans="1:16" ht="20.100000000000001" customHeight="1" x14ac:dyDescent="0.25">
      <c r="A86" s="44" t="s">
        <v>237</v>
      </c>
      <c r="B86" s="24">
        <v>199.06</v>
      </c>
      <c r="C86" s="160">
        <v>177.54999999999998</v>
      </c>
      <c r="D86" s="309">
        <f t="shared" si="36"/>
        <v>3.5995498121565179E-3</v>
      </c>
      <c r="E86" s="259">
        <f t="shared" si="37"/>
        <v>3.0890289279599499E-3</v>
      </c>
      <c r="F86" s="64">
        <f t="shared" si="33"/>
        <v>-0.10805787199839254</v>
      </c>
      <c r="H86" s="24">
        <v>46.841999999999999</v>
      </c>
      <c r="I86" s="160">
        <v>41.971999999999994</v>
      </c>
      <c r="J86" s="258">
        <f t="shared" si="38"/>
        <v>3.2701033305739232E-3</v>
      </c>
      <c r="K86" s="259">
        <f t="shared" si="39"/>
        <v>2.7095710050338024E-3</v>
      </c>
      <c r="L86" s="64">
        <f t="shared" si="34"/>
        <v>-0.10396652576747374</v>
      </c>
      <c r="N86" s="47">
        <f t="shared" si="35"/>
        <v>2.3531598513011152</v>
      </c>
      <c r="O86" s="163">
        <f t="shared" si="35"/>
        <v>2.3639538158265276</v>
      </c>
      <c r="P86" s="64">
        <f t="shared" si="40"/>
        <v>4.5870086213838186E-3</v>
      </c>
    </row>
    <row r="87" spans="1:16" ht="20.100000000000001" customHeight="1" x14ac:dyDescent="0.25">
      <c r="A87" s="44" t="s">
        <v>204</v>
      </c>
      <c r="B87" s="24">
        <v>315.91999999999996</v>
      </c>
      <c r="C87" s="160">
        <v>242.61999999999998</v>
      </c>
      <c r="D87" s="309">
        <f t="shared" si="36"/>
        <v>5.7126985665451975E-3</v>
      </c>
      <c r="E87" s="259">
        <f t="shared" si="37"/>
        <v>4.2211219290433288E-3</v>
      </c>
      <c r="F87" s="64">
        <f t="shared" si="33"/>
        <v>-0.23202076475056974</v>
      </c>
      <c r="H87" s="24">
        <v>57.12</v>
      </c>
      <c r="I87" s="160">
        <v>34.728000000000002</v>
      </c>
      <c r="J87" s="258">
        <f t="shared" si="38"/>
        <v>3.9876244020832265E-3</v>
      </c>
      <c r="K87" s="259">
        <f t="shared" si="39"/>
        <v>2.241922754760648E-3</v>
      </c>
      <c r="L87" s="64">
        <f t="shared" si="34"/>
        <v>-0.39201680672268902</v>
      </c>
      <c r="N87" s="47">
        <f t="shared" ref="N87:N91" si="44">(H87/B87)*10</f>
        <v>1.808052671562421</v>
      </c>
      <c r="O87" s="163">
        <f t="shared" ref="O87:O91" si="45">(I87/C87)*10</f>
        <v>1.4313741653614709</v>
      </c>
      <c r="P87" s="64">
        <f t="shared" ref="P87:P91" si="46">(O87-N87)/N87</f>
        <v>-0.20833381246324256</v>
      </c>
    </row>
    <row r="88" spans="1:16" ht="20.100000000000001" customHeight="1" x14ac:dyDescent="0.25">
      <c r="A88" s="44" t="s">
        <v>199</v>
      </c>
      <c r="B88" s="24">
        <v>80.210000000000008</v>
      </c>
      <c r="C88" s="160">
        <v>106.34</v>
      </c>
      <c r="D88" s="309">
        <f t="shared" si="36"/>
        <v>1.4504164092890301E-3</v>
      </c>
      <c r="E88" s="259">
        <f t="shared" si="37"/>
        <v>1.8501117217643542E-3</v>
      </c>
      <c r="F88" s="64">
        <f t="shared" si="33"/>
        <v>0.32576985413290105</v>
      </c>
      <c r="H88" s="24">
        <v>23.295999999999999</v>
      </c>
      <c r="I88" s="160">
        <v>31.609000000000002</v>
      </c>
      <c r="J88" s="258">
        <f t="shared" si="38"/>
        <v>1.6263252463398256E-3</v>
      </c>
      <c r="K88" s="259">
        <f t="shared" si="39"/>
        <v>2.0405706160800887E-3</v>
      </c>
      <c r="L88" s="64">
        <f t="shared" si="34"/>
        <v>0.35684237637362648</v>
      </c>
      <c r="N88" s="47">
        <f t="shared" si="44"/>
        <v>2.9043760129659639</v>
      </c>
      <c r="O88" s="163">
        <f t="shared" si="45"/>
        <v>2.9724468685348882</v>
      </c>
      <c r="P88" s="64">
        <f t="shared" si="46"/>
        <v>2.343734257032715E-2</v>
      </c>
    </row>
    <row r="89" spans="1:16" ht="20.100000000000001" customHeight="1" x14ac:dyDescent="0.25">
      <c r="A89" s="44" t="s">
        <v>185</v>
      </c>
      <c r="B89" s="24">
        <v>47.03</v>
      </c>
      <c r="C89" s="160">
        <v>77.679999999999993</v>
      </c>
      <c r="D89" s="309">
        <f t="shared" si="36"/>
        <v>8.5043116480318013E-4</v>
      </c>
      <c r="E89" s="259">
        <f t="shared" si="37"/>
        <v>1.3514827773806191E-3</v>
      </c>
      <c r="F89" s="64">
        <f t="shared" si="33"/>
        <v>0.65171167339995728</v>
      </c>
      <c r="H89" s="24">
        <v>15.336</v>
      </c>
      <c r="I89" s="160">
        <v>25.16</v>
      </c>
      <c r="J89" s="258">
        <f t="shared" si="38"/>
        <v>1.0706268877862107E-3</v>
      </c>
      <c r="K89" s="259">
        <f t="shared" si="39"/>
        <v>1.6242448891320518E-3</v>
      </c>
      <c r="L89" s="64">
        <f t="shared" si="34"/>
        <v>0.64058424621804899</v>
      </c>
      <c r="N89" s="47">
        <f t="shared" si="44"/>
        <v>3.2608972995960022</v>
      </c>
      <c r="O89" s="163">
        <f t="shared" si="45"/>
        <v>3.2389289392378995</v>
      </c>
      <c r="P89" s="64">
        <f t="shared" si="46"/>
        <v>-6.736906544350346E-3</v>
      </c>
    </row>
    <row r="90" spans="1:16" ht="20.100000000000001" customHeight="1" x14ac:dyDescent="0.25">
      <c r="A90" s="44" t="s">
        <v>200</v>
      </c>
      <c r="B90" s="24">
        <v>131.82999999999998</v>
      </c>
      <c r="C90" s="160">
        <v>54.499999999999993</v>
      </c>
      <c r="D90" s="309">
        <f t="shared" si="36"/>
        <v>2.3838473411865453E-3</v>
      </c>
      <c r="E90" s="259">
        <f t="shared" si="37"/>
        <v>9.4819530596348782E-4</v>
      </c>
      <c r="F90" s="64">
        <f t="shared" si="33"/>
        <v>-0.58658878859136765</v>
      </c>
      <c r="H90" s="24">
        <v>57.155999999999999</v>
      </c>
      <c r="I90" s="160">
        <v>25.032000000000004</v>
      </c>
      <c r="J90" s="258">
        <f t="shared" si="38"/>
        <v>3.9901376107400015E-3</v>
      </c>
      <c r="K90" s="259">
        <f t="shared" si="39"/>
        <v>1.6159816400935425E-3</v>
      </c>
      <c r="L90" s="64">
        <f t="shared" si="34"/>
        <v>-0.56204073063195459</v>
      </c>
      <c r="N90" s="47">
        <f t="shared" si="44"/>
        <v>4.3355837062884026</v>
      </c>
      <c r="O90" s="163">
        <f t="shared" si="45"/>
        <v>4.5930275229357811</v>
      </c>
      <c r="P90" s="64">
        <f t="shared" si="46"/>
        <v>5.9379274876870142E-2</v>
      </c>
    </row>
    <row r="91" spans="1:16" ht="20.100000000000001" customHeight="1" x14ac:dyDescent="0.25">
      <c r="A91" s="44" t="s">
        <v>228</v>
      </c>
      <c r="B91" s="24">
        <v>52.22</v>
      </c>
      <c r="C91" s="160">
        <v>96.490000000000009</v>
      </c>
      <c r="D91" s="309">
        <f t="shared" si="36"/>
        <v>9.4428057465494508E-4</v>
      </c>
      <c r="E91" s="259">
        <f t="shared" si="37"/>
        <v>1.6787406435305864E-3</v>
      </c>
      <c r="F91" s="64">
        <f t="shared" si="33"/>
        <v>0.84775947912677152</v>
      </c>
      <c r="H91" s="24">
        <v>12.086</v>
      </c>
      <c r="I91" s="160">
        <v>24.858999999999998</v>
      </c>
      <c r="J91" s="258">
        <f t="shared" si="38"/>
        <v>8.437399951606771E-4</v>
      </c>
      <c r="K91" s="259">
        <f t="shared" si="39"/>
        <v>1.6048133425649314E-3</v>
      </c>
      <c r="L91" s="64">
        <f t="shared" si="34"/>
        <v>1.0568426278338572</v>
      </c>
      <c r="N91" s="47">
        <f t="shared" si="44"/>
        <v>2.3144389122941402</v>
      </c>
      <c r="O91" s="163">
        <f t="shared" si="45"/>
        <v>2.5763291532801325</v>
      </c>
      <c r="P91" s="64">
        <f t="shared" si="46"/>
        <v>0.11315495932722583</v>
      </c>
    </row>
    <row r="92" spans="1:16" ht="20.100000000000001" customHeight="1" x14ac:dyDescent="0.25">
      <c r="A92" s="44" t="s">
        <v>239</v>
      </c>
      <c r="B92" s="24">
        <v>148.19</v>
      </c>
      <c r="C92" s="160">
        <v>83.7</v>
      </c>
      <c r="D92" s="309">
        <f t="shared" si="36"/>
        <v>2.6796809337057892E-3</v>
      </c>
      <c r="E92" s="259">
        <f t="shared" si="37"/>
        <v>1.4562192130118156E-3</v>
      </c>
      <c r="F92" s="64">
        <f t="shared" si="33"/>
        <v>-0.43518456036169778</v>
      </c>
      <c r="H92" s="24">
        <v>36.027999999999999</v>
      </c>
      <c r="I92" s="160">
        <v>20.921999999999997</v>
      </c>
      <c r="J92" s="258">
        <f t="shared" si="38"/>
        <v>2.5151633746193008E-3</v>
      </c>
      <c r="K92" s="259">
        <f t="shared" si="39"/>
        <v>1.3506538779976464E-3</v>
      </c>
      <c r="L92" s="64">
        <f t="shared" si="34"/>
        <v>-0.41928500055512385</v>
      </c>
      <c r="N92" s="47">
        <f t="shared" ref="N92" si="47">(H92/B92)*10</f>
        <v>2.4312031851002089</v>
      </c>
      <c r="O92" s="163">
        <f t="shared" ref="O92" si="48">(I92/C92)*10</f>
        <v>2.4996415770609315</v>
      </c>
      <c r="P92" s="64">
        <f t="shared" ref="P92" si="49">(O92-N92)/N92</f>
        <v>2.8150009172475506E-2</v>
      </c>
    </row>
    <row r="93" spans="1:16" ht="20.100000000000001" customHeight="1" x14ac:dyDescent="0.25">
      <c r="A93" s="44" t="s">
        <v>240</v>
      </c>
      <c r="B93" s="24">
        <v>158.22999999999999</v>
      </c>
      <c r="C93" s="160">
        <v>62.379999999999995</v>
      </c>
      <c r="D93" s="309">
        <f t="shared" si="36"/>
        <v>2.8612316225134419E-3</v>
      </c>
      <c r="E93" s="259">
        <f t="shared" si="37"/>
        <v>1.0852921685505022E-3</v>
      </c>
      <c r="F93" s="64">
        <f t="shared" si="33"/>
        <v>-0.60576376161284207</v>
      </c>
      <c r="H93" s="24">
        <v>45.286000000000001</v>
      </c>
      <c r="I93" s="160">
        <v>19.07</v>
      </c>
      <c r="J93" s="258">
        <f t="shared" si="38"/>
        <v>3.1614768675199754E-3</v>
      </c>
      <c r="K93" s="259">
        <f t="shared" si="39"/>
        <v>1.2310949934717101E-3</v>
      </c>
      <c r="L93" s="64">
        <f t="shared" si="34"/>
        <v>-0.57889855584507355</v>
      </c>
      <c r="N93" s="47">
        <f t="shared" ref="N93:N94" si="50">(H93/B93)*10</f>
        <v>2.8620362763066427</v>
      </c>
      <c r="O93" s="163">
        <f t="shared" ref="O93:O94" si="51">(I93/C93)*10</f>
        <v>3.0570695735812765</v>
      </c>
      <c r="P93" s="64">
        <f t="shared" ref="P93:P94" si="52">(O93-N93)/N93</f>
        <v>6.8144942427605229E-2</v>
      </c>
    </row>
    <row r="94" spans="1:16" ht="20.100000000000001" customHeight="1" x14ac:dyDescent="0.25">
      <c r="A94" s="44" t="s">
        <v>219</v>
      </c>
      <c r="B94" s="24">
        <v>13.280000000000001</v>
      </c>
      <c r="C94" s="160">
        <v>63.27</v>
      </c>
      <c r="D94" s="309">
        <f t="shared" si="36"/>
        <v>2.4013875969777234E-4</v>
      </c>
      <c r="E94" s="259">
        <f t="shared" si="37"/>
        <v>1.1007764588680713E-3</v>
      </c>
      <c r="F94" s="64">
        <f t="shared" si="33"/>
        <v>3.7643072289156625</v>
      </c>
      <c r="H94" s="24">
        <v>3.198</v>
      </c>
      <c r="I94" s="160">
        <v>18.75</v>
      </c>
      <c r="J94" s="258">
        <f t="shared" si="38"/>
        <v>2.2325670234352515E-4</v>
      </c>
      <c r="K94" s="259">
        <f t="shared" si="39"/>
        <v>1.2104368708754361E-3</v>
      </c>
      <c r="L94" s="64">
        <f t="shared" si="34"/>
        <v>4.8630393996247658</v>
      </c>
      <c r="N94" s="47">
        <f t="shared" si="50"/>
        <v>2.4081325301204819</v>
      </c>
      <c r="O94" s="163">
        <f t="shared" si="51"/>
        <v>2.9634898055950689</v>
      </c>
      <c r="P94" s="64">
        <f t="shared" si="52"/>
        <v>0.23061740520020374</v>
      </c>
    </row>
    <row r="95" spans="1:16" ht="20.100000000000001" customHeight="1" thickBot="1" x14ac:dyDescent="0.3">
      <c r="A95" s="13" t="s">
        <v>17</v>
      </c>
      <c r="B95" s="24">
        <f>B96-SUM(B68:B94)</f>
        <v>634.80000000000291</v>
      </c>
      <c r="C95" s="160">
        <f>C96-SUM(C68:C94)</f>
        <v>554.03999999997905</v>
      </c>
      <c r="D95" s="309">
        <f t="shared" si="36"/>
        <v>1.1478922037360435E-2</v>
      </c>
      <c r="E95" s="259">
        <f t="shared" si="37"/>
        <v>9.6392316938713942E-3</v>
      </c>
      <c r="F95" s="64">
        <f>(C95-B95)/B95</f>
        <v>-0.12722117202272132</v>
      </c>
      <c r="H95" s="24">
        <f>H96-SUM(H68:H94)</f>
        <v>178.98200000000179</v>
      </c>
      <c r="I95" s="160">
        <f>I96-SUM(I68:I94)</f>
        <v>183.39400000000387</v>
      </c>
      <c r="J95" s="258">
        <f t="shared" si="38"/>
        <v>1.2494975327970363E-2</v>
      </c>
      <c r="K95" s="259">
        <f t="shared" si="39"/>
        <v>1.1839299173191169E-2</v>
      </c>
      <c r="L95" s="64">
        <f t="shared" si="34"/>
        <v>2.4650523516342632E-2</v>
      </c>
      <c r="N95" s="47">
        <f t="shared" si="35"/>
        <v>2.8195022054190448</v>
      </c>
      <c r="O95" s="163">
        <f t="shared" si="35"/>
        <v>3.3101220128512527</v>
      </c>
      <c r="P95" s="64">
        <f>(O95-N95)/N95</f>
        <v>0.17400937175691628</v>
      </c>
    </row>
    <row r="96" spans="1:16" ht="26.25" customHeight="1" thickBot="1" x14ac:dyDescent="0.3">
      <c r="A96" s="17" t="s">
        <v>18</v>
      </c>
      <c r="B96" s="22">
        <v>55301.360000000008</v>
      </c>
      <c r="C96" s="165">
        <v>57477.609999999964</v>
      </c>
      <c r="D96" s="305">
        <f>SUM(D68:D95)</f>
        <v>0.99999999999999967</v>
      </c>
      <c r="E96" s="306">
        <f>SUM(E68:E95)</f>
        <v>1.0000000000000004</v>
      </c>
      <c r="F96" s="69">
        <f>(C96-B96)/B96</f>
        <v>3.9352558418092355E-2</v>
      </c>
      <c r="G96" s="2"/>
      <c r="H96" s="22">
        <v>14324.318000000001</v>
      </c>
      <c r="I96" s="165">
        <v>15490.275000000003</v>
      </c>
      <c r="J96" s="317">
        <f t="shared" si="38"/>
        <v>1</v>
      </c>
      <c r="K96" s="306">
        <f t="shared" si="39"/>
        <v>1</v>
      </c>
      <c r="L96" s="69">
        <f t="shared" si="34"/>
        <v>8.1397034050766121E-2</v>
      </c>
      <c r="M96" s="2"/>
      <c r="N96" s="43">
        <f t="shared" si="35"/>
        <v>2.5902288840636105</v>
      </c>
      <c r="O96" s="170">
        <f t="shared" si="35"/>
        <v>2.6950102831346001</v>
      </c>
      <c r="P96" s="69">
        <f>(O96-N96)/N96</f>
        <v>4.0452563754368356E-2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144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13</v>
      </c>
      <c r="H4" s="450"/>
      <c r="I4" s="148" t="s">
        <v>0</v>
      </c>
      <c r="K4" s="456" t="s">
        <v>19</v>
      </c>
      <c r="L4" s="450"/>
      <c r="M4" s="448" t="s">
        <v>13</v>
      </c>
      <c r="N4" s="449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151</v>
      </c>
      <c r="F5" s="458"/>
      <c r="G5" s="459" t="str">
        <f>E5</f>
        <v>jan-abril</v>
      </c>
      <c r="H5" s="459"/>
      <c r="I5" s="149" t="s">
        <v>138</v>
      </c>
      <c r="K5" s="460" t="str">
        <f>E5</f>
        <v>jan-abril</v>
      </c>
      <c r="L5" s="459"/>
      <c r="M5" s="461" t="str">
        <f>E5</f>
        <v>jan-abril</v>
      </c>
      <c r="N5" s="447"/>
      <c r="O5" s="149" t="str">
        <f>I5</f>
        <v>2022/2021</v>
      </c>
      <c r="P5"/>
      <c r="Q5" s="460" t="str">
        <f>E5</f>
        <v>jan-abril</v>
      </c>
      <c r="R5" s="458"/>
      <c r="S5" s="149" t="str">
        <f>I5</f>
        <v>2022/2021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74342.599999999977</v>
      </c>
      <c r="F7" s="165">
        <v>93356.099999999977</v>
      </c>
      <c r="G7" s="305">
        <f>E7/E15</f>
        <v>0.33318589827680256</v>
      </c>
      <c r="H7" s="306">
        <f>F7/F15</f>
        <v>0.4078765225448574</v>
      </c>
      <c r="I7" s="190">
        <f t="shared" ref="I7:I18" si="0">(F7-E7)/E7</f>
        <v>0.25575511214297059</v>
      </c>
      <c r="J7" s="11"/>
      <c r="K7" s="22">
        <v>18050.811000000002</v>
      </c>
      <c r="L7" s="165">
        <v>21680.672000000002</v>
      </c>
      <c r="M7" s="305">
        <f>K7/K15</f>
        <v>0.32432050316182104</v>
      </c>
      <c r="N7" s="306">
        <f>L7/L15</f>
        <v>0.38239143435872458</v>
      </c>
      <c r="O7" s="190">
        <f t="shared" ref="O7:O18" si="1">(L7-K7)/K7</f>
        <v>0.2010912972275872</v>
      </c>
      <c r="P7" s="51"/>
      <c r="Q7" s="219">
        <f t="shared" ref="Q7:Q18" si="2">(K7/E7)*10</f>
        <v>2.4280575336348216</v>
      </c>
      <c r="R7" s="220">
        <f t="shared" ref="R7:R18" si="3">(L7/F7)*10</f>
        <v>2.3223626522530405</v>
      </c>
      <c r="S7" s="67">
        <f>(R7-Q7)/Q7</f>
        <v>-4.3530632992684892E-2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57675.959999999992</v>
      </c>
      <c r="F8" s="209">
        <v>64016.20999999997</v>
      </c>
      <c r="G8" s="307">
        <f>E8/E7</f>
        <v>0.77581306007591888</v>
      </c>
      <c r="H8" s="308">
        <f>F8/F7</f>
        <v>0.68572069741559449</v>
      </c>
      <c r="I8" s="245">
        <f t="shared" si="0"/>
        <v>0.10992881609599527</v>
      </c>
      <c r="J8" s="4"/>
      <c r="K8" s="208">
        <v>14982.507000000001</v>
      </c>
      <c r="L8" s="209">
        <v>16236.152000000002</v>
      </c>
      <c r="M8" s="312">
        <f>K8/K7</f>
        <v>0.83001849612186396</v>
      </c>
      <c r="N8" s="308">
        <f>L8/L7</f>
        <v>0.74887678758296794</v>
      </c>
      <c r="O8" s="246">
        <f t="shared" si="1"/>
        <v>8.367391385166717E-2</v>
      </c>
      <c r="P8" s="56"/>
      <c r="Q8" s="221">
        <f t="shared" si="2"/>
        <v>2.5977039653956351</v>
      </c>
      <c r="R8" s="222">
        <f t="shared" si="3"/>
        <v>2.536256363817853</v>
      </c>
      <c r="S8" s="210">
        <f t="shared" ref="S8:S18" si="4">(R8-Q8)/Q8</f>
        <v>-2.3654582044888045E-2</v>
      </c>
    </row>
    <row r="9" spans="1:19" ht="24" customHeight="1" x14ac:dyDescent="0.25">
      <c r="A9" s="13"/>
      <c r="B9" s="1" t="s">
        <v>37</v>
      </c>
      <c r="D9" s="1"/>
      <c r="E9" s="24">
        <v>15493.239999999998</v>
      </c>
      <c r="F9" s="160">
        <v>26940.050000000003</v>
      </c>
      <c r="G9" s="309">
        <f>E9/E7</f>
        <v>0.20840325735177412</v>
      </c>
      <c r="H9" s="259">
        <f>F9/F7</f>
        <v>0.28857300165709587</v>
      </c>
      <c r="I9" s="210">
        <f t="shared" si="0"/>
        <v>0.73882609447733372</v>
      </c>
      <c r="J9" s="1"/>
      <c r="K9" s="24">
        <v>2806.3579999999997</v>
      </c>
      <c r="L9" s="160">
        <v>4899.7049999999999</v>
      </c>
      <c r="M9" s="309">
        <f>K9/K7</f>
        <v>0.15546991212749386</v>
      </c>
      <c r="N9" s="259">
        <f>L9/L7</f>
        <v>0.22599414815186539</v>
      </c>
      <c r="O9" s="210">
        <f t="shared" si="1"/>
        <v>0.74593013435919453</v>
      </c>
      <c r="P9" s="7"/>
      <c r="Q9" s="221">
        <f t="shared" si="2"/>
        <v>1.8113435278870011</v>
      </c>
      <c r="R9" s="222">
        <f t="shared" si="3"/>
        <v>1.8187438404902736</v>
      </c>
      <c r="S9" s="210">
        <f t="shared" si="4"/>
        <v>4.0855378835317835E-3</v>
      </c>
    </row>
    <row r="10" spans="1:19" ht="24" customHeight="1" thickBot="1" x14ac:dyDescent="0.3">
      <c r="A10" s="13"/>
      <c r="B10" s="1" t="s">
        <v>36</v>
      </c>
      <c r="D10" s="1"/>
      <c r="E10" s="24">
        <v>1173.4000000000001</v>
      </c>
      <c r="F10" s="160">
        <v>2399.84</v>
      </c>
      <c r="G10" s="309">
        <f>E10/E7</f>
        <v>1.5783682572307136E-2</v>
      </c>
      <c r="H10" s="259">
        <f>F10/F7</f>
        <v>2.5706300927309526E-2</v>
      </c>
      <c r="I10" s="218">
        <f t="shared" si="0"/>
        <v>1.0452019771603887</v>
      </c>
      <c r="J10" s="1"/>
      <c r="K10" s="24">
        <v>261.94599999999997</v>
      </c>
      <c r="L10" s="160">
        <v>544.81500000000005</v>
      </c>
      <c r="M10" s="309">
        <f>K10/K7</f>
        <v>1.4511591750642115E-2</v>
      </c>
      <c r="N10" s="259">
        <f>L10/L7</f>
        <v>2.5129064265166687E-2</v>
      </c>
      <c r="O10" s="248">
        <f t="shared" si="1"/>
        <v>1.0798752414619812</v>
      </c>
      <c r="P10" s="7"/>
      <c r="Q10" s="221">
        <f t="shared" si="2"/>
        <v>2.2323674791205042</v>
      </c>
      <c r="R10" s="222">
        <f t="shared" si="3"/>
        <v>2.2702138475898397</v>
      </c>
      <c r="S10" s="210">
        <f t="shared" si="4"/>
        <v>1.6953467035922796E-2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148783.88999999996</v>
      </c>
      <c r="F11" s="165">
        <v>135527.13999999993</v>
      </c>
      <c r="G11" s="305">
        <f>E11/E15</f>
        <v>0.66681410172319744</v>
      </c>
      <c r="H11" s="306">
        <f>F11/F15</f>
        <v>0.59212347745514249</v>
      </c>
      <c r="I11" s="190">
        <f t="shared" si="0"/>
        <v>-8.9100708416751523E-2</v>
      </c>
      <c r="J11" s="11"/>
      <c r="K11" s="22">
        <v>37606.512000000017</v>
      </c>
      <c r="L11" s="165">
        <v>35016.915999999983</v>
      </c>
      <c r="M11" s="305">
        <f>K11/K15</f>
        <v>0.67567949683817896</v>
      </c>
      <c r="N11" s="306">
        <f>L11/L15</f>
        <v>0.61760856564127553</v>
      </c>
      <c r="O11" s="190">
        <f t="shared" si="1"/>
        <v>-6.886030802324962E-2</v>
      </c>
      <c r="P11" s="7"/>
      <c r="Q11" s="223">
        <f t="shared" si="2"/>
        <v>2.5275930075494077</v>
      </c>
      <c r="R11" s="224">
        <f t="shared" si="3"/>
        <v>2.583756729463929</v>
      </c>
      <c r="S11" s="69">
        <f t="shared" si="4"/>
        <v>2.2220239471612554E-2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131584.21999999994</v>
      </c>
      <c r="F12" s="161">
        <v>118242.36999999992</v>
      </c>
      <c r="G12" s="309">
        <f>E12/E11</f>
        <v>0.88439830414435316</v>
      </c>
      <c r="H12" s="259">
        <f>F12/F11</f>
        <v>0.87246266688723739</v>
      </c>
      <c r="I12" s="245">
        <f t="shared" si="0"/>
        <v>-0.10139399693975483</v>
      </c>
      <c r="J12" s="4"/>
      <c r="K12" s="36">
        <v>34847.861000000019</v>
      </c>
      <c r="L12" s="161">
        <v>32322.872999999981</v>
      </c>
      <c r="M12" s="309">
        <f>K12/K11</f>
        <v>0.92664432691869969</v>
      </c>
      <c r="N12" s="259">
        <f>L12/L11</f>
        <v>0.92306452687038454</v>
      </c>
      <c r="O12" s="245">
        <f t="shared" si="1"/>
        <v>-7.2457474506112049E-2</v>
      </c>
      <c r="P12" s="56"/>
      <c r="Q12" s="221">
        <f t="shared" si="2"/>
        <v>2.6483313120676657</v>
      </c>
      <c r="R12" s="222">
        <f t="shared" si="3"/>
        <v>2.7336117332560232</v>
      </c>
      <c r="S12" s="210">
        <f t="shared" si="4"/>
        <v>3.2201568134530519E-2</v>
      </c>
    </row>
    <row r="13" spans="1:19" ht="24" customHeight="1" x14ac:dyDescent="0.25">
      <c r="A13" s="13"/>
      <c r="B13" s="4" t="s">
        <v>37</v>
      </c>
      <c r="D13" s="4"/>
      <c r="E13" s="189">
        <v>16398.03</v>
      </c>
      <c r="F13" s="187">
        <v>16413.349999999999</v>
      </c>
      <c r="G13" s="309">
        <f>E13/E11</f>
        <v>0.11021374693187551</v>
      </c>
      <c r="H13" s="259">
        <f>F13/F11</f>
        <v>0.12110747707064436</v>
      </c>
      <c r="I13" s="210">
        <f t="shared" si="0"/>
        <v>9.3425856642533956E-4</v>
      </c>
      <c r="J13" s="211"/>
      <c r="K13" s="189">
        <v>2629.1379999999999</v>
      </c>
      <c r="L13" s="187">
        <v>2603.4989999999998</v>
      </c>
      <c r="M13" s="309">
        <f>K13/K11</f>
        <v>6.9911774854312436E-2</v>
      </c>
      <c r="N13" s="259">
        <f>L13/L11</f>
        <v>7.4349751417286461E-2</v>
      </c>
      <c r="O13" s="210">
        <f t="shared" si="1"/>
        <v>-9.7518654403078598E-3</v>
      </c>
      <c r="P13" s="212"/>
      <c r="Q13" s="221">
        <f t="shared" si="2"/>
        <v>1.6033255214193411</v>
      </c>
      <c r="R13" s="222">
        <f t="shared" si="3"/>
        <v>1.5862081780989257</v>
      </c>
      <c r="S13" s="210">
        <f t="shared" si="4"/>
        <v>-1.0676149722398469E-2</v>
      </c>
    </row>
    <row r="14" spans="1:19" ht="24" customHeight="1" thickBot="1" x14ac:dyDescent="0.3">
      <c r="A14" s="13"/>
      <c r="B14" s="1" t="s">
        <v>36</v>
      </c>
      <c r="D14" s="1"/>
      <c r="E14" s="189">
        <v>801.63999999999987</v>
      </c>
      <c r="F14" s="187">
        <v>871.42000000000007</v>
      </c>
      <c r="G14" s="309">
        <f>E14/E11</f>
        <v>5.3879489237712505E-3</v>
      </c>
      <c r="H14" s="259">
        <f>F14/F11</f>
        <v>6.4298560421182102E-3</v>
      </c>
      <c r="I14" s="218">
        <f t="shared" si="0"/>
        <v>8.704655456314582E-2</v>
      </c>
      <c r="J14" s="211"/>
      <c r="K14" s="189">
        <v>129.51300000000001</v>
      </c>
      <c r="L14" s="187">
        <v>90.543999999999997</v>
      </c>
      <c r="M14" s="309">
        <f>K14/K11</f>
        <v>3.4438982269879201E-3</v>
      </c>
      <c r="N14" s="259">
        <f>L14/L11</f>
        <v>2.5857217123289797E-3</v>
      </c>
      <c r="O14" s="248">
        <f t="shared" si="1"/>
        <v>-0.30088871387428295</v>
      </c>
      <c r="P14" s="212"/>
      <c r="Q14" s="221">
        <f t="shared" si="2"/>
        <v>1.6156005189361811</v>
      </c>
      <c r="R14" s="222">
        <f t="shared" si="3"/>
        <v>1.0390397282596222</v>
      </c>
      <c r="S14" s="210">
        <f t="shared" si="4"/>
        <v>-0.35687088727614724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223126.48999999993</v>
      </c>
      <c r="F15" s="165">
        <v>228883.23999999993</v>
      </c>
      <c r="G15" s="305">
        <f>G7+G11</f>
        <v>1</v>
      </c>
      <c r="H15" s="306">
        <f>H7+H11</f>
        <v>0.99999999999999989</v>
      </c>
      <c r="I15" s="190">
        <f t="shared" si="0"/>
        <v>2.5800387932423452E-2</v>
      </c>
      <c r="J15" s="11"/>
      <c r="K15" s="22">
        <v>55657.323000000019</v>
      </c>
      <c r="L15" s="165">
        <v>56697.587999999982</v>
      </c>
      <c r="M15" s="305">
        <f>M7+M11</f>
        <v>1</v>
      </c>
      <c r="N15" s="306">
        <f>N7+N11</f>
        <v>1</v>
      </c>
      <c r="O15" s="190">
        <f t="shared" si="1"/>
        <v>1.8690532421043009E-2</v>
      </c>
      <c r="P15" s="7"/>
      <c r="Q15" s="223">
        <f t="shared" si="2"/>
        <v>2.4944291912627694</v>
      </c>
      <c r="R15" s="224">
        <f t="shared" si="3"/>
        <v>2.4771402222373293</v>
      </c>
      <c r="S15" s="69">
        <f t="shared" si="4"/>
        <v>-6.9310321920534402E-3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189260.17999999993</v>
      </c>
      <c r="F16" s="209">
        <f t="shared" ref="F16:F17" si="5">F8+F12</f>
        <v>182258.5799999999</v>
      </c>
      <c r="G16" s="307">
        <f>E16/E15</f>
        <v>0.84821923205980609</v>
      </c>
      <c r="H16" s="308">
        <f>F16/F15</f>
        <v>0.79629500176596568</v>
      </c>
      <c r="I16" s="246">
        <f t="shared" si="0"/>
        <v>-3.6994575404081499E-2</v>
      </c>
      <c r="J16" s="4"/>
      <c r="K16" s="208">
        <f t="shared" ref="K16:L18" si="6">K8+K12</f>
        <v>49830.368000000017</v>
      </c>
      <c r="L16" s="209">
        <f t="shared" si="6"/>
        <v>48559.02499999998</v>
      </c>
      <c r="M16" s="312">
        <f>K16/K15</f>
        <v>0.89530658885624093</v>
      </c>
      <c r="N16" s="308">
        <f>L16/L15</f>
        <v>0.8564566273965657</v>
      </c>
      <c r="O16" s="246">
        <f t="shared" si="1"/>
        <v>-2.5513417841907905E-2</v>
      </c>
      <c r="P16" s="56"/>
      <c r="Q16" s="221">
        <f t="shared" si="2"/>
        <v>2.6329029170319944</v>
      </c>
      <c r="R16" s="222">
        <f t="shared" si="3"/>
        <v>2.6642929512563969</v>
      </c>
      <c r="S16" s="210">
        <f t="shared" si="4"/>
        <v>1.1922214837981056E-2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31891.269999999997</v>
      </c>
      <c r="F17" s="187">
        <f t="shared" si="5"/>
        <v>43353.4</v>
      </c>
      <c r="G17" s="310">
        <f>E17/E15</f>
        <v>0.14292910716248888</v>
      </c>
      <c r="H17" s="259">
        <f>F17/F15</f>
        <v>0.18941273288511651</v>
      </c>
      <c r="I17" s="210">
        <f t="shared" si="0"/>
        <v>0.35941277973564573</v>
      </c>
      <c r="J17" s="211"/>
      <c r="K17" s="189">
        <f t="shared" si="6"/>
        <v>5435.4959999999992</v>
      </c>
      <c r="L17" s="187">
        <f t="shared" si="6"/>
        <v>7503.2039999999997</v>
      </c>
      <c r="M17" s="309">
        <f>K17/K15</f>
        <v>9.7660032984338785E-2</v>
      </c>
      <c r="N17" s="259">
        <f>L17/L15</f>
        <v>0.1323372697970856</v>
      </c>
      <c r="O17" s="210">
        <f t="shared" si="1"/>
        <v>0.38040833807991042</v>
      </c>
      <c r="P17" s="212"/>
      <c r="Q17" s="221">
        <f t="shared" si="2"/>
        <v>1.7043836761596511</v>
      </c>
      <c r="R17" s="222">
        <f t="shared" si="3"/>
        <v>1.730707164835976</v>
      </c>
      <c r="S17" s="210">
        <f t="shared" si="4"/>
        <v>1.5444579201578254E-2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1975.04</v>
      </c>
      <c r="F18" s="217">
        <f>F10+F14</f>
        <v>3271.26</v>
      </c>
      <c r="G18" s="311">
        <f>E18/E15</f>
        <v>8.8516607777050609E-3</v>
      </c>
      <c r="H18" s="265">
        <f>F18/F15</f>
        <v>1.4292265348917645E-2</v>
      </c>
      <c r="I18" s="247">
        <f t="shared" si="0"/>
        <v>0.65630063188593668</v>
      </c>
      <c r="J18" s="211"/>
      <c r="K18" s="216">
        <f t="shared" si="6"/>
        <v>391.45899999999995</v>
      </c>
      <c r="L18" s="217">
        <f t="shared" si="6"/>
        <v>635.35900000000004</v>
      </c>
      <c r="M18" s="311">
        <f>K18/K15</f>
        <v>7.0333781594202763E-3</v>
      </c>
      <c r="N18" s="265">
        <f>L18/L15</f>
        <v>1.1206102806348662E-2</v>
      </c>
      <c r="O18" s="247">
        <f t="shared" si="1"/>
        <v>0.62305375531026275</v>
      </c>
      <c r="P18" s="212"/>
      <c r="Q18" s="225">
        <f t="shared" si="2"/>
        <v>1.9820307436811404</v>
      </c>
      <c r="R18" s="226">
        <f t="shared" si="3"/>
        <v>1.9422454956194248</v>
      </c>
      <c r="S18" s="218">
        <f t="shared" si="4"/>
        <v>-2.0072972222329986E-2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workbookViewId="0">
      <selection activeCell="A13" sqref="A13"/>
    </sheetView>
  </sheetViews>
  <sheetFormatPr defaultRowHeight="15" x14ac:dyDescent="0.25"/>
  <cols>
    <col min="1" max="1" width="152.5703125" customWidth="1"/>
  </cols>
  <sheetData>
    <row r="1" spans="1:1" ht="18.75" x14ac:dyDescent="0.3">
      <c r="A1" s="10" t="s">
        <v>27</v>
      </c>
    </row>
    <row r="3" spans="1:1" ht="46.5" customHeight="1" x14ac:dyDescent="0.25">
      <c r="A3" s="9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115</v>
      </c>
    </row>
    <row r="15" spans="1:1" x14ac:dyDescent="0.25">
      <c r="A15" t="s">
        <v>114</v>
      </c>
    </row>
    <row r="17" spans="1:1" x14ac:dyDescent="0.25">
      <c r="A17" t="s">
        <v>117</v>
      </c>
    </row>
    <row r="19" spans="1:1" x14ac:dyDescent="0.25">
      <c r="A19" t="s">
        <v>160</v>
      </c>
    </row>
    <row r="21" spans="1:1" x14ac:dyDescent="0.25">
      <c r="A21" t="s">
        <v>150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145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151</v>
      </c>
      <c r="C5" s="459"/>
      <c r="D5" s="457" t="str">
        <f>B5</f>
        <v>jan-abril</v>
      </c>
      <c r="E5" s="459"/>
      <c r="F5" s="149" t="s">
        <v>138</v>
      </c>
      <c r="H5" s="460" t="str">
        <f>B5</f>
        <v>jan-abril</v>
      </c>
      <c r="I5" s="459"/>
      <c r="J5" s="457" t="str">
        <f>B5</f>
        <v>jan-abril</v>
      </c>
      <c r="K5" s="458"/>
      <c r="L5" s="149" t="str">
        <f>F5</f>
        <v>2022/2021</v>
      </c>
      <c r="N5" s="460" t="str">
        <f>B5</f>
        <v>jan-abril</v>
      </c>
      <c r="O5" s="458"/>
      <c r="P5" s="149" t="str">
        <f>F5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33087.96</v>
      </c>
      <c r="C7" s="167">
        <v>27632.63</v>
      </c>
      <c r="D7" s="309">
        <f>B7/$B$33</f>
        <v>0.14829238787380195</v>
      </c>
      <c r="E7" s="308">
        <f>C7/$C$33</f>
        <v>0.12072806204595847</v>
      </c>
      <c r="F7" s="64">
        <f>(C7-B7)/B7</f>
        <v>-0.16487356730363548</v>
      </c>
      <c r="H7" s="45">
        <v>8038.6539999999995</v>
      </c>
      <c r="I7" s="167">
        <v>6916.4650000000011</v>
      </c>
      <c r="J7" s="309">
        <f>H7/$H$33</f>
        <v>0.14443120090414696</v>
      </c>
      <c r="K7" s="308">
        <f>I7/$I$33</f>
        <v>0.12198869906070785</v>
      </c>
      <c r="L7" s="64">
        <f>(I7-H7)/H7</f>
        <v>-0.13959911696659646</v>
      </c>
      <c r="N7" s="39">
        <f t="shared" ref="N7:N33" si="0">(H7/B7)*10</f>
        <v>2.4294800888298944</v>
      </c>
      <c r="O7" s="172">
        <f t="shared" ref="O7:O33" si="1">(I7/C7)*10</f>
        <v>2.5030064094514346</v>
      </c>
      <c r="P7" s="73">
        <f>(O7-N7)/N7</f>
        <v>3.0264220299476716E-2</v>
      </c>
    </row>
    <row r="8" spans="1:16" ht="20.100000000000001" customHeight="1" x14ac:dyDescent="0.25">
      <c r="A8" s="13" t="s">
        <v>165</v>
      </c>
      <c r="B8" s="24">
        <v>31223.53</v>
      </c>
      <c r="C8" s="160">
        <v>24907.47</v>
      </c>
      <c r="D8" s="309">
        <f t="shared" ref="D8:D32" si="2">B8/$B$33</f>
        <v>0.13993645487812761</v>
      </c>
      <c r="E8" s="259">
        <f t="shared" ref="E8:E32" si="3">C8/$C$33</f>
        <v>0.10882172936734032</v>
      </c>
      <c r="F8" s="64">
        <f t="shared" ref="F8:F33" si="4">(C8-B8)/B8</f>
        <v>-0.20228526370977265</v>
      </c>
      <c r="H8" s="24">
        <v>7601.3289999999988</v>
      </c>
      <c r="I8" s="160">
        <v>6125.371000000001</v>
      </c>
      <c r="J8" s="309">
        <f t="shared" ref="J8:J32" si="5">H8/$H$33</f>
        <v>0.13657374430315303</v>
      </c>
      <c r="K8" s="259">
        <f t="shared" ref="K8:K32" si="6">I8/$I$33</f>
        <v>0.10803583037782843</v>
      </c>
      <c r="L8" s="64">
        <f t="shared" ref="L8:L33" si="7">(I8-H8)/H8</f>
        <v>-0.19417104561583876</v>
      </c>
      <c r="N8" s="39">
        <f t="shared" si="0"/>
        <v>2.4344873881972982</v>
      </c>
      <c r="O8" s="173">
        <f t="shared" si="1"/>
        <v>2.4592505782401828</v>
      </c>
      <c r="P8" s="64">
        <f t="shared" ref="P8:P71" si="8">(O8-N8)/N8</f>
        <v>1.0171829257748346E-2</v>
      </c>
    </row>
    <row r="9" spans="1:16" ht="20.100000000000001" customHeight="1" x14ac:dyDescent="0.25">
      <c r="A9" s="13" t="s">
        <v>164</v>
      </c>
      <c r="B9" s="24">
        <v>23540.73</v>
      </c>
      <c r="C9" s="160">
        <v>22882.870000000003</v>
      </c>
      <c r="D9" s="309">
        <f t="shared" si="2"/>
        <v>0.1055039677270054</v>
      </c>
      <c r="E9" s="259">
        <f t="shared" si="3"/>
        <v>9.9976171256576082E-2</v>
      </c>
      <c r="F9" s="64">
        <f t="shared" si="4"/>
        <v>-2.7945607464169419E-2</v>
      </c>
      <c r="H9" s="24">
        <v>5577.1990000000005</v>
      </c>
      <c r="I9" s="160">
        <v>5532.165</v>
      </c>
      <c r="J9" s="309">
        <f t="shared" si="5"/>
        <v>0.10020602320381093</v>
      </c>
      <c r="K9" s="259">
        <f t="shared" si="6"/>
        <v>9.7573198351929888E-2</v>
      </c>
      <c r="L9" s="64">
        <f t="shared" si="7"/>
        <v>-8.0746625680741448E-3</v>
      </c>
      <c r="N9" s="39">
        <f t="shared" si="0"/>
        <v>2.3691699450271937</v>
      </c>
      <c r="O9" s="173">
        <f t="shared" si="1"/>
        <v>2.4176010264446721</v>
      </c>
      <c r="P9" s="64">
        <f t="shared" si="8"/>
        <v>2.0442215012533654E-2</v>
      </c>
    </row>
    <row r="10" spans="1:16" ht="20.100000000000001" customHeight="1" x14ac:dyDescent="0.25">
      <c r="A10" s="13" t="s">
        <v>173</v>
      </c>
      <c r="B10" s="24">
        <v>17471.04</v>
      </c>
      <c r="C10" s="160">
        <v>23440.74</v>
      </c>
      <c r="D10" s="309">
        <f t="shared" si="2"/>
        <v>7.8301056947563674E-2</v>
      </c>
      <c r="E10" s="259">
        <f t="shared" si="3"/>
        <v>0.10241352752608711</v>
      </c>
      <c r="F10" s="64">
        <f t="shared" si="4"/>
        <v>0.34169116434968955</v>
      </c>
      <c r="H10" s="24">
        <v>4107.6720000000014</v>
      </c>
      <c r="I10" s="160">
        <v>5202.155999999999</v>
      </c>
      <c r="J10" s="309">
        <f t="shared" si="5"/>
        <v>7.3802902809393139E-2</v>
      </c>
      <c r="K10" s="259">
        <f t="shared" si="6"/>
        <v>9.1752686198926112E-2</v>
      </c>
      <c r="L10" s="64">
        <f t="shared" si="7"/>
        <v>0.26644873300497152</v>
      </c>
      <c r="N10" s="39">
        <f t="shared" si="0"/>
        <v>2.3511319303258427</v>
      </c>
      <c r="O10" s="173">
        <f t="shared" si="1"/>
        <v>2.2192797667650419</v>
      </c>
      <c r="P10" s="64">
        <f t="shared" si="8"/>
        <v>-5.6080291309951034E-2</v>
      </c>
    </row>
    <row r="11" spans="1:16" ht="20.100000000000001" customHeight="1" x14ac:dyDescent="0.25">
      <c r="A11" s="13" t="s">
        <v>172</v>
      </c>
      <c r="B11" s="24">
        <v>18498.53</v>
      </c>
      <c r="C11" s="160">
        <v>21455.980000000003</v>
      </c>
      <c r="D11" s="309">
        <f t="shared" si="2"/>
        <v>8.2906023395070638E-2</v>
      </c>
      <c r="E11" s="259">
        <f t="shared" si="3"/>
        <v>9.3742031963546149E-2</v>
      </c>
      <c r="F11" s="64">
        <f t="shared" si="4"/>
        <v>0.15987486573257467</v>
      </c>
      <c r="H11" s="24">
        <v>4424.5549999999994</v>
      </c>
      <c r="I11" s="160">
        <v>5063.43</v>
      </c>
      <c r="J11" s="309">
        <f t="shared" si="5"/>
        <v>7.9496367441172097E-2</v>
      </c>
      <c r="K11" s="259">
        <f t="shared" si="6"/>
        <v>8.9305915447408457E-2</v>
      </c>
      <c r="L11" s="64">
        <f t="shared" si="7"/>
        <v>0.14439305195663768</v>
      </c>
      <c r="N11" s="39">
        <f t="shared" si="0"/>
        <v>2.3918414057765669</v>
      </c>
      <c r="O11" s="173">
        <f t="shared" si="1"/>
        <v>2.3599155107340701</v>
      </c>
      <c r="P11" s="64">
        <f t="shared" si="8"/>
        <v>-1.334783107500026E-2</v>
      </c>
    </row>
    <row r="12" spans="1:16" ht="20.100000000000001" customHeight="1" x14ac:dyDescent="0.25">
      <c r="A12" s="13" t="s">
        <v>166</v>
      </c>
      <c r="B12" s="24">
        <v>12495.17</v>
      </c>
      <c r="C12" s="160">
        <v>13737.119999999999</v>
      </c>
      <c r="D12" s="309">
        <f t="shared" si="2"/>
        <v>5.6000387941386953E-2</v>
      </c>
      <c r="E12" s="259">
        <f t="shared" si="3"/>
        <v>6.0018024910867218E-2</v>
      </c>
      <c r="F12" s="64">
        <f t="shared" si="4"/>
        <v>9.9394405998477722E-2</v>
      </c>
      <c r="H12" s="24">
        <v>3619.2080000000001</v>
      </c>
      <c r="I12" s="160">
        <v>4097.9379999999992</v>
      </c>
      <c r="J12" s="309">
        <f t="shared" si="5"/>
        <v>6.5026627313713947E-2</v>
      </c>
      <c r="K12" s="259">
        <f t="shared" si="6"/>
        <v>7.227711344616633E-2</v>
      </c>
      <c r="L12" s="64">
        <f t="shared" si="7"/>
        <v>0.13227479603272294</v>
      </c>
      <c r="N12" s="39">
        <f t="shared" si="0"/>
        <v>2.896485602036627</v>
      </c>
      <c r="O12" s="173">
        <f t="shared" si="1"/>
        <v>2.9831129086737245</v>
      </c>
      <c r="P12" s="64">
        <f t="shared" si="8"/>
        <v>2.9907729068698499E-2</v>
      </c>
    </row>
    <row r="13" spans="1:16" ht="20.100000000000001" customHeight="1" x14ac:dyDescent="0.25">
      <c r="A13" s="13" t="s">
        <v>170</v>
      </c>
      <c r="B13" s="24">
        <v>7591.09</v>
      </c>
      <c r="C13" s="160">
        <v>7294.7600000000011</v>
      </c>
      <c r="D13" s="309">
        <f t="shared" si="2"/>
        <v>3.4021464685793243E-2</v>
      </c>
      <c r="E13" s="259">
        <f t="shared" si="3"/>
        <v>3.1871097245914561E-2</v>
      </c>
      <c r="F13" s="64">
        <f t="shared" si="4"/>
        <v>-3.9036554697678333E-2</v>
      </c>
      <c r="H13" s="24">
        <v>2541.5</v>
      </c>
      <c r="I13" s="160">
        <v>2642.7820000000002</v>
      </c>
      <c r="J13" s="309">
        <f t="shared" si="5"/>
        <v>4.5663353230265852E-2</v>
      </c>
      <c r="K13" s="259">
        <f t="shared" si="6"/>
        <v>4.6611894671780396E-2</v>
      </c>
      <c r="L13" s="64">
        <f t="shared" si="7"/>
        <v>3.9851268935667976E-2</v>
      </c>
      <c r="N13" s="39">
        <f t="shared" si="0"/>
        <v>3.3480040415803263</v>
      </c>
      <c r="O13" s="173">
        <f t="shared" si="1"/>
        <v>3.6228498264507669</v>
      </c>
      <c r="P13" s="64">
        <f t="shared" si="8"/>
        <v>8.2092429237542924E-2</v>
      </c>
    </row>
    <row r="14" spans="1:16" ht="20.100000000000001" customHeight="1" x14ac:dyDescent="0.25">
      <c r="A14" s="13" t="s">
        <v>177</v>
      </c>
      <c r="B14" s="24">
        <v>5189.3200000000006</v>
      </c>
      <c r="C14" s="160">
        <v>11547.299999999997</v>
      </c>
      <c r="D14" s="309">
        <f t="shared" si="2"/>
        <v>2.3257301273371885E-2</v>
      </c>
      <c r="E14" s="259">
        <f t="shared" si="3"/>
        <v>5.0450614033600703E-2</v>
      </c>
      <c r="F14" s="64">
        <f t="shared" si="4"/>
        <v>1.225204843794562</v>
      </c>
      <c r="H14" s="24">
        <v>980.79299999999989</v>
      </c>
      <c r="I14" s="160">
        <v>2251.788</v>
      </c>
      <c r="J14" s="309">
        <f t="shared" si="5"/>
        <v>1.7621993785076579E-2</v>
      </c>
      <c r="K14" s="259">
        <f t="shared" si="6"/>
        <v>3.9715763570048163E-2</v>
      </c>
      <c r="L14" s="64">
        <f t="shared" si="7"/>
        <v>1.2958850644325564</v>
      </c>
      <c r="N14" s="39">
        <f t="shared" si="0"/>
        <v>1.8900221994403887</v>
      </c>
      <c r="O14" s="173">
        <f t="shared" si="1"/>
        <v>1.950055857213375</v>
      </c>
      <c r="P14" s="64">
        <f t="shared" si="8"/>
        <v>3.1763467006240192E-2</v>
      </c>
    </row>
    <row r="15" spans="1:16" ht="20.100000000000001" customHeight="1" x14ac:dyDescent="0.25">
      <c r="A15" s="13" t="s">
        <v>178</v>
      </c>
      <c r="B15" s="24">
        <v>11604.429999999997</v>
      </c>
      <c r="C15" s="160">
        <v>8360.6200000000008</v>
      </c>
      <c r="D15" s="309">
        <f t="shared" si="2"/>
        <v>5.2008302555200836E-2</v>
      </c>
      <c r="E15" s="259">
        <f t="shared" si="3"/>
        <v>3.6527882076468336E-2</v>
      </c>
      <c r="F15" s="64">
        <f t="shared" si="4"/>
        <v>-0.27953204078097732</v>
      </c>
      <c r="H15" s="24">
        <v>2383.6380000000004</v>
      </c>
      <c r="I15" s="160">
        <v>1833.8700000000001</v>
      </c>
      <c r="J15" s="309">
        <f t="shared" si="5"/>
        <v>4.2827032841662185E-2</v>
      </c>
      <c r="K15" s="259">
        <f t="shared" si="6"/>
        <v>3.234476217930117E-2</v>
      </c>
      <c r="L15" s="64">
        <f t="shared" si="7"/>
        <v>-0.230642404593315</v>
      </c>
      <c r="N15" s="39">
        <f t="shared" si="0"/>
        <v>2.0540759003242739</v>
      </c>
      <c r="O15" s="173">
        <f t="shared" si="1"/>
        <v>2.193461728914841</v>
      </c>
      <c r="P15" s="64">
        <f t="shared" si="8"/>
        <v>6.7858168516831588E-2</v>
      </c>
    </row>
    <row r="16" spans="1:16" ht="20.100000000000001" customHeight="1" x14ac:dyDescent="0.25">
      <c r="A16" s="13" t="s">
        <v>169</v>
      </c>
      <c r="B16" s="24">
        <v>4684.8</v>
      </c>
      <c r="C16" s="160">
        <v>5770.33</v>
      </c>
      <c r="D16" s="309">
        <f t="shared" si="2"/>
        <v>2.0996162311341871E-2</v>
      </c>
      <c r="E16" s="259">
        <f t="shared" si="3"/>
        <v>2.5210801804448416E-2</v>
      </c>
      <c r="F16" s="64">
        <f t="shared" si="4"/>
        <v>0.23171320013661195</v>
      </c>
      <c r="H16" s="24">
        <v>1382.9979999999998</v>
      </c>
      <c r="I16" s="160">
        <v>1591.9519999999998</v>
      </c>
      <c r="J16" s="309">
        <f t="shared" si="5"/>
        <v>2.484844626824757E-2</v>
      </c>
      <c r="K16" s="259">
        <f t="shared" si="6"/>
        <v>2.8077949277136794E-2</v>
      </c>
      <c r="L16" s="64">
        <f t="shared" si="7"/>
        <v>0.15108770945438821</v>
      </c>
      <c r="N16" s="39">
        <f t="shared" si="0"/>
        <v>2.9520961407103821</v>
      </c>
      <c r="O16" s="173">
        <f t="shared" si="1"/>
        <v>2.7588578122914975</v>
      </c>
      <c r="P16" s="64">
        <f t="shared" si="8"/>
        <v>-6.5458006517492465E-2</v>
      </c>
    </row>
    <row r="17" spans="1:16" ht="20.100000000000001" customHeight="1" x14ac:dyDescent="0.25">
      <c r="A17" s="13" t="s">
        <v>167</v>
      </c>
      <c r="B17" s="24">
        <v>4659.5499999999993</v>
      </c>
      <c r="C17" s="160">
        <v>6127.4600000000009</v>
      </c>
      <c r="D17" s="309">
        <f t="shared" si="2"/>
        <v>2.0882997800933445E-2</v>
      </c>
      <c r="E17" s="259">
        <f t="shared" si="3"/>
        <v>2.677111701145091E-2</v>
      </c>
      <c r="F17" s="64">
        <f t="shared" si="4"/>
        <v>0.31503256752261527</v>
      </c>
      <c r="H17" s="24">
        <v>1420.65</v>
      </c>
      <c r="I17" s="160">
        <v>1536.7449999999999</v>
      </c>
      <c r="J17" s="309">
        <f t="shared" si="5"/>
        <v>2.5524943051968202E-2</v>
      </c>
      <c r="K17" s="259">
        <f t="shared" si="6"/>
        <v>2.7104239425493722E-2</v>
      </c>
      <c r="L17" s="64">
        <f t="shared" si="7"/>
        <v>8.1719635378171812E-2</v>
      </c>
      <c r="N17" s="39">
        <f t="shared" si="0"/>
        <v>3.0488995718470675</v>
      </c>
      <c r="O17" s="173">
        <f t="shared" si="1"/>
        <v>2.5079641482767734</v>
      </c>
      <c r="P17" s="64">
        <f t="shared" si="8"/>
        <v>-0.17741988898722158</v>
      </c>
    </row>
    <row r="18" spans="1:16" ht="20.100000000000001" customHeight="1" x14ac:dyDescent="0.25">
      <c r="A18" s="13" t="s">
        <v>168</v>
      </c>
      <c r="B18" s="24">
        <v>5316.7099999999991</v>
      </c>
      <c r="C18" s="160">
        <v>6293.0300000000007</v>
      </c>
      <c r="D18" s="309">
        <f t="shared" si="2"/>
        <v>2.3828233034992832E-2</v>
      </c>
      <c r="E18" s="259">
        <f t="shared" si="3"/>
        <v>2.7494498941905931E-2</v>
      </c>
      <c r="F18" s="64">
        <f t="shared" si="4"/>
        <v>0.18363235910929912</v>
      </c>
      <c r="H18" s="24">
        <v>1332.3290000000002</v>
      </c>
      <c r="I18" s="160">
        <v>1503.5610000000001</v>
      </c>
      <c r="J18" s="309">
        <f t="shared" si="5"/>
        <v>2.3938071904751869E-2</v>
      </c>
      <c r="K18" s="259">
        <f t="shared" si="6"/>
        <v>2.6518958795919149E-2</v>
      </c>
      <c r="L18" s="64">
        <f t="shared" si="7"/>
        <v>0.12852080829885107</v>
      </c>
      <c r="N18" s="39">
        <f t="shared" si="0"/>
        <v>2.5059275378946761</v>
      </c>
      <c r="O18" s="173">
        <f t="shared" si="1"/>
        <v>2.3892481046491119</v>
      </c>
      <c r="P18" s="64">
        <f t="shared" si="8"/>
        <v>-4.6561375570975637E-2</v>
      </c>
    </row>
    <row r="19" spans="1:16" ht="20.100000000000001" customHeight="1" x14ac:dyDescent="0.25">
      <c r="A19" s="13" t="s">
        <v>162</v>
      </c>
      <c r="B19" s="24">
        <v>9704.74</v>
      </c>
      <c r="C19" s="160">
        <v>6478.0599999999995</v>
      </c>
      <c r="D19" s="309">
        <f t="shared" si="2"/>
        <v>4.3494342603605685E-2</v>
      </c>
      <c r="E19" s="259">
        <f t="shared" si="3"/>
        <v>2.8302902388134665E-2</v>
      </c>
      <c r="F19" s="64">
        <f t="shared" si="4"/>
        <v>-0.33248495065297995</v>
      </c>
      <c r="H19" s="24">
        <v>1956.3039999999999</v>
      </c>
      <c r="I19" s="160">
        <v>1186.7760000000001</v>
      </c>
      <c r="J19" s="309">
        <f t="shared" si="5"/>
        <v>3.5149085413252804E-2</v>
      </c>
      <c r="K19" s="259">
        <f t="shared" si="6"/>
        <v>2.093168407798935E-2</v>
      </c>
      <c r="L19" s="64">
        <f t="shared" si="7"/>
        <v>-0.39335808749560386</v>
      </c>
      <c r="N19" s="39">
        <f t="shared" si="0"/>
        <v>2.015823195675515</v>
      </c>
      <c r="O19" s="173">
        <f t="shared" si="1"/>
        <v>1.8319929114580602</v>
      </c>
      <c r="P19" s="64">
        <f t="shared" si="8"/>
        <v>-9.1193654588269654E-2</v>
      </c>
    </row>
    <row r="20" spans="1:16" ht="20.100000000000001" customHeight="1" x14ac:dyDescent="0.25">
      <c r="A20" s="13" t="s">
        <v>176</v>
      </c>
      <c r="B20" s="24">
        <v>3268.29</v>
      </c>
      <c r="C20" s="160">
        <v>4145.25</v>
      </c>
      <c r="D20" s="309">
        <f t="shared" si="2"/>
        <v>1.4647700503871142E-2</v>
      </c>
      <c r="E20" s="259">
        <f t="shared" si="3"/>
        <v>1.8110762500565793E-2</v>
      </c>
      <c r="F20" s="64">
        <f t="shared" si="4"/>
        <v>0.26832380235536013</v>
      </c>
      <c r="H20" s="24">
        <v>908.84</v>
      </c>
      <c r="I20" s="160">
        <v>1181.817</v>
      </c>
      <c r="J20" s="309">
        <f t="shared" si="5"/>
        <v>1.6329207928308012E-2</v>
      </c>
      <c r="K20" s="259">
        <f t="shared" si="6"/>
        <v>2.0844220039836613E-2</v>
      </c>
      <c r="L20" s="64">
        <f t="shared" si="7"/>
        <v>0.30035759869724038</v>
      </c>
      <c r="N20" s="39">
        <f t="shared" si="0"/>
        <v>2.7807813872086018</v>
      </c>
      <c r="O20" s="173">
        <f t="shared" si="1"/>
        <v>2.8510150171883479</v>
      </c>
      <c r="P20" s="64">
        <f t="shared" si="8"/>
        <v>2.5256796633786417E-2</v>
      </c>
    </row>
    <row r="21" spans="1:16" ht="20.100000000000001" customHeight="1" x14ac:dyDescent="0.25">
      <c r="A21" s="13" t="s">
        <v>171</v>
      </c>
      <c r="B21" s="24">
        <v>4266.83</v>
      </c>
      <c r="C21" s="160">
        <v>4150.0199999999995</v>
      </c>
      <c r="D21" s="309">
        <f t="shared" si="2"/>
        <v>1.9122919918652417E-2</v>
      </c>
      <c r="E21" s="259">
        <f t="shared" si="3"/>
        <v>1.8131602820722039E-2</v>
      </c>
      <c r="F21" s="64">
        <f t="shared" si="4"/>
        <v>-2.7376295751178368E-2</v>
      </c>
      <c r="H21" s="24">
        <v>1022.4</v>
      </c>
      <c r="I21" s="160">
        <v>1120.7470000000001</v>
      </c>
      <c r="J21" s="309">
        <f t="shared" si="5"/>
        <v>1.8369550400402834E-2</v>
      </c>
      <c r="K21" s="259">
        <f t="shared" si="6"/>
        <v>1.9767101909167636E-2</v>
      </c>
      <c r="L21" s="64">
        <f t="shared" si="7"/>
        <v>9.6192292644757524E-2</v>
      </c>
      <c r="N21" s="39">
        <f t="shared" si="0"/>
        <v>2.3961582720661476</v>
      </c>
      <c r="O21" s="173">
        <f t="shared" si="1"/>
        <v>2.7005821658690805</v>
      </c>
      <c r="P21" s="64">
        <f t="shared" si="8"/>
        <v>0.12704665520297026</v>
      </c>
    </row>
    <row r="22" spans="1:16" ht="20.100000000000001" customHeight="1" x14ac:dyDescent="0.25">
      <c r="A22" s="13" t="s">
        <v>181</v>
      </c>
      <c r="B22" s="24">
        <v>5303.06</v>
      </c>
      <c r="C22" s="160">
        <v>3245.8599999999997</v>
      </c>
      <c r="D22" s="309">
        <f t="shared" si="2"/>
        <v>2.3767056972930464E-2</v>
      </c>
      <c r="E22" s="259">
        <f t="shared" si="3"/>
        <v>1.418129173634557E-2</v>
      </c>
      <c r="F22" s="64">
        <f t="shared" si="4"/>
        <v>-0.38792697046610836</v>
      </c>
      <c r="H22" s="24">
        <v>1448.9590000000001</v>
      </c>
      <c r="I22" s="160">
        <v>961.68099999999993</v>
      </c>
      <c r="J22" s="309">
        <f t="shared" si="5"/>
        <v>2.6033573335893283E-2</v>
      </c>
      <c r="K22" s="259">
        <f t="shared" si="6"/>
        <v>1.6961585738003528E-2</v>
      </c>
      <c r="L22" s="64">
        <f t="shared" si="7"/>
        <v>-0.33629522988573185</v>
      </c>
      <c r="N22" s="39">
        <f t="shared" si="0"/>
        <v>2.7323073847929309</v>
      </c>
      <c r="O22" s="173">
        <f t="shared" si="1"/>
        <v>2.9627926035010752</v>
      </c>
      <c r="P22" s="64">
        <f t="shared" si="8"/>
        <v>8.4355523097783422E-2</v>
      </c>
    </row>
    <row r="23" spans="1:16" ht="20.100000000000001" customHeight="1" x14ac:dyDescent="0.25">
      <c r="A23" s="13" t="s">
        <v>202</v>
      </c>
      <c r="B23" s="24">
        <v>96.05</v>
      </c>
      <c r="C23" s="160">
        <v>3637.1200000000003</v>
      </c>
      <c r="D23" s="309">
        <f t="shared" si="2"/>
        <v>4.3047331583085443E-4</v>
      </c>
      <c r="E23" s="259">
        <f t="shared" si="3"/>
        <v>1.5890722273941948E-2</v>
      </c>
      <c r="F23" s="64">
        <f t="shared" si="4"/>
        <v>36.866944299843837</v>
      </c>
      <c r="H23" s="24">
        <v>35.212000000000003</v>
      </c>
      <c r="I23" s="160">
        <v>748.80599999999981</v>
      </c>
      <c r="J23" s="309">
        <f t="shared" si="5"/>
        <v>6.3265708988554845E-4</v>
      </c>
      <c r="K23" s="259">
        <f t="shared" si="6"/>
        <v>1.3207016848759065E-2</v>
      </c>
      <c r="L23" s="64">
        <f t="shared" si="7"/>
        <v>20.265648074520044</v>
      </c>
      <c r="N23" s="39">
        <f t="shared" si="0"/>
        <v>3.6660072878709009</v>
      </c>
      <c r="O23" s="173">
        <f t="shared" si="1"/>
        <v>2.0587882720394153</v>
      </c>
      <c r="P23" s="64">
        <f t="shared" si="8"/>
        <v>-0.43841129862153294</v>
      </c>
    </row>
    <row r="24" spans="1:16" ht="20.100000000000001" customHeight="1" x14ac:dyDescent="0.25">
      <c r="A24" s="13" t="s">
        <v>185</v>
      </c>
      <c r="B24" s="24">
        <v>1982.17</v>
      </c>
      <c r="C24" s="160">
        <v>3109.66</v>
      </c>
      <c r="D24" s="309">
        <f t="shared" si="2"/>
        <v>8.8836157463867225E-3</v>
      </c>
      <c r="E24" s="259">
        <f t="shared" si="3"/>
        <v>1.3586228506726836E-2</v>
      </c>
      <c r="F24" s="64">
        <f t="shared" si="4"/>
        <v>0.56881599459178567</v>
      </c>
      <c r="H24" s="24">
        <v>528.44500000000005</v>
      </c>
      <c r="I24" s="160">
        <v>718.75099999999998</v>
      </c>
      <c r="J24" s="309">
        <f t="shared" si="5"/>
        <v>9.4946176265071174E-3</v>
      </c>
      <c r="K24" s="259">
        <f t="shared" si="6"/>
        <v>1.2676923752029803E-2</v>
      </c>
      <c r="L24" s="64">
        <f t="shared" si="7"/>
        <v>0.36012451626943182</v>
      </c>
      <c r="N24" s="39">
        <f t="shared" si="0"/>
        <v>2.6659923215465882</v>
      </c>
      <c r="O24" s="173">
        <f t="shared" si="1"/>
        <v>2.3113491507110102</v>
      </c>
      <c r="P24" s="64">
        <f t="shared" si="8"/>
        <v>-0.13302482830477297</v>
      </c>
    </row>
    <row r="25" spans="1:16" ht="20.100000000000001" customHeight="1" x14ac:dyDescent="0.25">
      <c r="A25" s="13" t="s">
        <v>174</v>
      </c>
      <c r="B25" s="24">
        <v>1706.3500000000001</v>
      </c>
      <c r="C25" s="160">
        <v>2206.5700000000002</v>
      </c>
      <c r="D25" s="309">
        <f t="shared" si="2"/>
        <v>7.6474559340757777E-3</v>
      </c>
      <c r="E25" s="259">
        <f t="shared" si="3"/>
        <v>9.6405922950059605E-3</v>
      </c>
      <c r="F25" s="64">
        <f t="shared" ref="F25:F27" si="9">(C25-B25)/B25</f>
        <v>0.29315204969672104</v>
      </c>
      <c r="H25" s="24">
        <v>498.76599999999996</v>
      </c>
      <c r="I25" s="160">
        <v>632.07200000000012</v>
      </c>
      <c r="J25" s="309">
        <f t="shared" si="5"/>
        <v>8.9613724325188961E-3</v>
      </c>
      <c r="K25" s="259">
        <f t="shared" si="6"/>
        <v>1.1148128558837461E-2</v>
      </c>
      <c r="L25" s="64">
        <f t="shared" ref="L25:L29" si="10">(I25-H25)/H25</f>
        <v>0.26727162637389107</v>
      </c>
      <c r="N25" s="39">
        <f t="shared" si="0"/>
        <v>2.9229993846514484</v>
      </c>
      <c r="O25" s="173">
        <f t="shared" si="1"/>
        <v>2.8645001065001341</v>
      </c>
      <c r="P25" s="64">
        <f t="shared" ref="P25:P29" si="11">(O25-N25)/N25</f>
        <v>-2.0013441829133331E-2</v>
      </c>
    </row>
    <row r="26" spans="1:16" ht="20.100000000000001" customHeight="1" x14ac:dyDescent="0.25">
      <c r="A26" s="13" t="s">
        <v>175</v>
      </c>
      <c r="B26" s="24">
        <v>1262.9000000000001</v>
      </c>
      <c r="C26" s="160">
        <v>1896.7399999999998</v>
      </c>
      <c r="D26" s="309">
        <f t="shared" si="2"/>
        <v>5.6600182255365549E-3</v>
      </c>
      <c r="E26" s="259">
        <f t="shared" si="3"/>
        <v>8.286932673619964E-3</v>
      </c>
      <c r="F26" s="64">
        <f t="shared" si="9"/>
        <v>0.50189246971256607</v>
      </c>
      <c r="H26" s="24">
        <v>369.73599999999999</v>
      </c>
      <c r="I26" s="160">
        <v>499.81600000000003</v>
      </c>
      <c r="J26" s="309">
        <f t="shared" si="5"/>
        <v>6.6430791146746306E-3</v>
      </c>
      <c r="K26" s="259">
        <f t="shared" si="6"/>
        <v>8.8154720091443758E-3</v>
      </c>
      <c r="L26" s="64">
        <f t="shared" si="10"/>
        <v>0.35181859488932654</v>
      </c>
      <c r="N26" s="39">
        <f t="shared" si="0"/>
        <v>2.9276744001900386</v>
      </c>
      <c r="O26" s="173">
        <f t="shared" si="1"/>
        <v>2.6351318578192062</v>
      </c>
      <c r="P26" s="64">
        <f t="shared" si="11"/>
        <v>-9.9923182151622825E-2</v>
      </c>
    </row>
    <row r="27" spans="1:16" ht="20.100000000000001" customHeight="1" x14ac:dyDescent="0.25">
      <c r="A27" s="13" t="s">
        <v>197</v>
      </c>
      <c r="B27" s="24">
        <v>1503.3499999999997</v>
      </c>
      <c r="C27" s="160">
        <v>1977.74</v>
      </c>
      <c r="D27" s="309">
        <f t="shared" si="2"/>
        <v>6.7376580880199356E-3</v>
      </c>
      <c r="E27" s="259">
        <f t="shared" si="3"/>
        <v>8.6408249026883755E-3</v>
      </c>
      <c r="F27" s="64">
        <f t="shared" si="9"/>
        <v>0.31555525991951339</v>
      </c>
      <c r="H27" s="24">
        <v>265.06199999999995</v>
      </c>
      <c r="I27" s="160">
        <v>406.43400000000003</v>
      </c>
      <c r="J27" s="309">
        <f t="shared" si="5"/>
        <v>4.7623921833250937E-3</v>
      </c>
      <c r="K27" s="259">
        <f t="shared" si="6"/>
        <v>7.1684530918669767E-3</v>
      </c>
      <c r="L27" s="64">
        <f t="shared" si="10"/>
        <v>0.53335446046585366</v>
      </c>
      <c r="N27" s="39">
        <f t="shared" si="0"/>
        <v>1.7631423154953938</v>
      </c>
      <c r="O27" s="173">
        <f t="shared" si="1"/>
        <v>2.0550426244096798</v>
      </c>
      <c r="P27" s="64">
        <f t="shared" si="11"/>
        <v>0.1655568619441081</v>
      </c>
    </row>
    <row r="28" spans="1:16" ht="20.100000000000001" customHeight="1" x14ac:dyDescent="0.25">
      <c r="A28" s="13" t="s">
        <v>179</v>
      </c>
      <c r="B28" s="24">
        <v>2012.67</v>
      </c>
      <c r="C28" s="160">
        <v>1152.1099999999999</v>
      </c>
      <c r="D28" s="309">
        <f t="shared" si="2"/>
        <v>9.0203095114345221E-3</v>
      </c>
      <c r="E28" s="259">
        <f t="shared" si="3"/>
        <v>5.0336145189136608E-3</v>
      </c>
      <c r="F28" s="64">
        <f t="shared" ref="F28:F29" si="12">(C28-B28)/B28</f>
        <v>-0.42757133558904348</v>
      </c>
      <c r="H28" s="24">
        <v>546.42700000000002</v>
      </c>
      <c r="I28" s="160">
        <v>372.31300000000005</v>
      </c>
      <c r="J28" s="309">
        <f t="shared" si="5"/>
        <v>9.8177017964015262E-3</v>
      </c>
      <c r="K28" s="259">
        <f t="shared" si="6"/>
        <v>6.5666461860776166E-3</v>
      </c>
      <c r="L28" s="64">
        <f t="shared" si="10"/>
        <v>-0.31864091635296199</v>
      </c>
      <c r="N28" s="39">
        <f t="shared" si="0"/>
        <v>2.7149358811926443</v>
      </c>
      <c r="O28" s="173">
        <f t="shared" si="1"/>
        <v>3.2315751100155374</v>
      </c>
      <c r="P28" s="64">
        <f t="shared" si="11"/>
        <v>0.19029518612275245</v>
      </c>
    </row>
    <row r="29" spans="1:16" ht="20.100000000000001" customHeight="1" x14ac:dyDescent="0.25">
      <c r="A29" s="13" t="s">
        <v>200</v>
      </c>
      <c r="B29" s="24">
        <v>1947.6200000000001</v>
      </c>
      <c r="C29" s="160">
        <v>1134.8899999999999</v>
      </c>
      <c r="D29" s="309">
        <f t="shared" si="2"/>
        <v>8.7287708420456921E-3</v>
      </c>
      <c r="E29" s="259">
        <f t="shared" si="3"/>
        <v>4.9583796524376358E-3</v>
      </c>
      <c r="F29" s="64">
        <f t="shared" si="12"/>
        <v>-0.41729392797362946</v>
      </c>
      <c r="H29" s="24">
        <v>921.49600000000009</v>
      </c>
      <c r="I29" s="160">
        <v>352.92699999999996</v>
      </c>
      <c r="J29" s="309">
        <f t="shared" si="5"/>
        <v>1.6556599389446022E-2</v>
      </c>
      <c r="K29" s="259">
        <f t="shared" si="6"/>
        <v>6.2247268790340772E-3</v>
      </c>
      <c r="L29" s="64">
        <f t="shared" si="10"/>
        <v>-0.61700647642529116</v>
      </c>
      <c r="N29" s="39">
        <f t="shared" si="0"/>
        <v>4.7313952413715201</v>
      </c>
      <c r="O29" s="173">
        <f t="shared" si="1"/>
        <v>3.109790376159804</v>
      </c>
      <c r="P29" s="64">
        <f t="shared" si="11"/>
        <v>-0.34273291122084548</v>
      </c>
    </row>
    <row r="30" spans="1:16" ht="20.100000000000001" customHeight="1" x14ac:dyDescent="0.25">
      <c r="A30" s="13" t="s">
        <v>187</v>
      </c>
      <c r="B30" s="24">
        <v>228.63000000000002</v>
      </c>
      <c r="C30" s="160">
        <v>1281.3399999999999</v>
      </c>
      <c r="D30" s="309">
        <f t="shared" si="2"/>
        <v>1.0246654263238756E-3</v>
      </c>
      <c r="E30" s="259">
        <f t="shared" si="3"/>
        <v>5.5982255406730524E-3</v>
      </c>
      <c r="F30" s="64">
        <f t="shared" ref="F30" si="13">(C30-B30)/B30</f>
        <v>4.6044263657437767</v>
      </c>
      <c r="H30" s="24">
        <v>69.24199999999999</v>
      </c>
      <c r="I30" s="160">
        <v>338.53399999999999</v>
      </c>
      <c r="J30" s="309">
        <f t="shared" si="5"/>
        <v>1.2440770821837764E-3</v>
      </c>
      <c r="K30" s="259">
        <f t="shared" si="6"/>
        <v>5.9708712829194778E-3</v>
      </c>
      <c r="L30" s="64">
        <f t="shared" ref="L30" si="14">(I30-H30)/H30</f>
        <v>3.8891424280061244</v>
      </c>
      <c r="N30" s="39">
        <f t="shared" si="0"/>
        <v>3.0285614311332716</v>
      </c>
      <c r="O30" s="173">
        <f t="shared" si="1"/>
        <v>2.6420309987981332</v>
      </c>
      <c r="P30" s="64">
        <f t="shared" ref="P30" si="15">(O30-N30)/N30</f>
        <v>-0.12762839424739711</v>
      </c>
    </row>
    <row r="31" spans="1:16" ht="20.100000000000001" customHeight="1" x14ac:dyDescent="0.25">
      <c r="A31" s="13" t="s">
        <v>199</v>
      </c>
      <c r="B31" s="24">
        <v>744.98000000000013</v>
      </c>
      <c r="C31" s="160">
        <v>1728.12</v>
      </c>
      <c r="D31" s="309">
        <f t="shared" si="2"/>
        <v>3.3388236421412806E-3</v>
      </c>
      <c r="E31" s="259">
        <f t="shared" si="3"/>
        <v>7.5502251715765644E-3</v>
      </c>
      <c r="F31" s="64">
        <f t="shared" ref="F31:F32" si="16">(C31-B31)/B31</f>
        <v>1.3196864345351547</v>
      </c>
      <c r="H31" s="24">
        <v>163.386</v>
      </c>
      <c r="I31" s="160">
        <v>318.91899999999998</v>
      </c>
      <c r="J31" s="309">
        <f t="shared" si="5"/>
        <v>2.9355705807122628E-3</v>
      </c>
      <c r="K31" s="259">
        <f t="shared" si="6"/>
        <v>5.6249130033538637E-3</v>
      </c>
      <c r="L31" s="64">
        <f t="shared" ref="L31:L32" si="17">(I31-H31)/H31</f>
        <v>0.95193590638120762</v>
      </c>
      <c r="N31" s="39">
        <f t="shared" si="0"/>
        <v>2.1931595479073258</v>
      </c>
      <c r="O31" s="173">
        <f t="shared" si="1"/>
        <v>1.845467907321251</v>
      </c>
      <c r="P31" s="64">
        <f t="shared" ref="P31:P32" si="18">(O31-N31)/N31</f>
        <v>-0.15853458582976149</v>
      </c>
    </row>
    <row r="32" spans="1:16" ht="20.100000000000001" customHeight="1" thickBot="1" x14ac:dyDescent="0.3">
      <c r="A32" s="13" t="s">
        <v>17</v>
      </c>
      <c r="B32" s="24">
        <f>B33-SUM(B7:B31)</f>
        <v>13735.990000000049</v>
      </c>
      <c r="C32" s="160">
        <f>C33-SUM(C7:C31)</f>
        <v>13289.45000000007</v>
      </c>
      <c r="D32" s="309">
        <f t="shared" si="2"/>
        <v>6.1561448844554702E-2</v>
      </c>
      <c r="E32" s="259">
        <f t="shared" si="3"/>
        <v>5.8062136834484128E-2</v>
      </c>
      <c r="F32" s="64">
        <f t="shared" si="16"/>
        <v>-3.2508759834564339E-2</v>
      </c>
      <c r="H32" s="24">
        <f>H33-SUM(H7:H31)</f>
        <v>3512.5230000000083</v>
      </c>
      <c r="I32" s="160">
        <f>I33-SUM(I7:I31)</f>
        <v>3559.7719999999972</v>
      </c>
      <c r="J32" s="309">
        <f t="shared" si="5"/>
        <v>6.3109808569125903E-2</v>
      </c>
      <c r="K32" s="259">
        <f t="shared" si="6"/>
        <v>6.278524582033361E-2</v>
      </c>
      <c r="L32" s="64">
        <f t="shared" si="17"/>
        <v>1.3451584516311715E-2</v>
      </c>
      <c r="N32" s="39">
        <f t="shared" si="0"/>
        <v>2.5571677032379867</v>
      </c>
      <c r="O32" s="173">
        <f t="shared" si="1"/>
        <v>2.6786450906546011</v>
      </c>
      <c r="P32" s="64">
        <f t="shared" si="18"/>
        <v>4.7504661998818046E-2</v>
      </c>
    </row>
    <row r="33" spans="1:16" ht="26.25" customHeight="1" thickBot="1" x14ac:dyDescent="0.3">
      <c r="A33" s="17" t="s">
        <v>18</v>
      </c>
      <c r="B33" s="22">
        <v>223126.49000000005</v>
      </c>
      <c r="C33" s="165">
        <v>228883.24</v>
      </c>
      <c r="D33" s="305">
        <f>SUM(D7:D32)</f>
        <v>0.99999999999999989</v>
      </c>
      <c r="E33" s="306">
        <f>SUM(E7:E32)</f>
        <v>1.0000000000000004</v>
      </c>
      <c r="F33" s="69">
        <f t="shared" si="4"/>
        <v>2.5800387932423178E-2</v>
      </c>
      <c r="G33" s="2"/>
      <c r="H33" s="22">
        <v>55657.323000000004</v>
      </c>
      <c r="I33" s="165">
        <v>56697.588000000003</v>
      </c>
      <c r="J33" s="305">
        <f>SUM(J7:J32)</f>
        <v>1.0000000000000002</v>
      </c>
      <c r="K33" s="306">
        <f>SUM(K7:K32)</f>
        <v>1</v>
      </c>
      <c r="L33" s="69">
        <f t="shared" si="7"/>
        <v>1.8690532421043668E-2</v>
      </c>
      <c r="N33" s="34">
        <f t="shared" si="0"/>
        <v>2.4944291912627672</v>
      </c>
      <c r="O33" s="166">
        <f t="shared" si="1"/>
        <v>2.4771402222373293</v>
      </c>
      <c r="P33" s="69">
        <f t="shared" si="8"/>
        <v>-6.9310321920525554E-3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jan-abril</v>
      </c>
      <c r="C37" s="459"/>
      <c r="D37" s="457" t="str">
        <f>B5</f>
        <v>jan-abril</v>
      </c>
      <c r="E37" s="459"/>
      <c r="F37" s="149" t="str">
        <f>F5</f>
        <v>2022/2021</v>
      </c>
      <c r="H37" s="460" t="str">
        <f>B5</f>
        <v>jan-abril</v>
      </c>
      <c r="I37" s="459"/>
      <c r="J37" s="457" t="str">
        <f>B5</f>
        <v>jan-abril</v>
      </c>
      <c r="K37" s="458"/>
      <c r="L37" s="149" t="str">
        <f>L5</f>
        <v>2022/2021</v>
      </c>
      <c r="N37" s="460" t="str">
        <f>B5</f>
        <v>jan-abril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173</v>
      </c>
      <c r="B39" s="45">
        <v>17471.04</v>
      </c>
      <c r="C39" s="167">
        <v>23440.74</v>
      </c>
      <c r="D39" s="309">
        <f t="shared" ref="D39:D61" si="19">B39/$B$62</f>
        <v>0.23500711570485835</v>
      </c>
      <c r="E39" s="308">
        <f t="shared" ref="E39:E61" si="20">C39/$C$62</f>
        <v>0.25108953780202903</v>
      </c>
      <c r="F39" s="64">
        <f>(C39-B39)/B39</f>
        <v>0.34169116434968955</v>
      </c>
      <c r="H39" s="45">
        <v>4107.6720000000014</v>
      </c>
      <c r="I39" s="167">
        <v>5202.155999999999</v>
      </c>
      <c r="J39" s="309">
        <f t="shared" ref="J39:J61" si="21">H39/$H$62</f>
        <v>0.22756163144137961</v>
      </c>
      <c r="K39" s="308">
        <f t="shared" ref="K39:K61" si="22">I39/$I$62</f>
        <v>0.23994440762721747</v>
      </c>
      <c r="L39" s="64">
        <f>(I39-H39)/H39</f>
        <v>0.26644873300497152</v>
      </c>
      <c r="N39" s="39">
        <f t="shared" ref="N39:N62" si="23">(H39/B39)*10</f>
        <v>2.3511319303258427</v>
      </c>
      <c r="O39" s="172">
        <f t="shared" ref="O39:O62" si="24">(I39/C39)*10</f>
        <v>2.2192797667650419</v>
      </c>
      <c r="P39" s="73">
        <f t="shared" si="8"/>
        <v>-5.6080291309951034E-2</v>
      </c>
    </row>
    <row r="40" spans="1:16" ht="20.100000000000001" customHeight="1" x14ac:dyDescent="0.25">
      <c r="A40" s="44" t="s">
        <v>172</v>
      </c>
      <c r="B40" s="24">
        <v>18498.53</v>
      </c>
      <c r="C40" s="160">
        <v>21455.980000000003</v>
      </c>
      <c r="D40" s="309">
        <f t="shared" si="19"/>
        <v>0.24882812815263389</v>
      </c>
      <c r="E40" s="259">
        <f t="shared" si="20"/>
        <v>0.22982943803350828</v>
      </c>
      <c r="F40" s="64">
        <f t="shared" ref="F40:F62" si="25">(C40-B40)/B40</f>
        <v>0.15987486573257467</v>
      </c>
      <c r="H40" s="24">
        <v>4424.5549999999994</v>
      </c>
      <c r="I40" s="160">
        <v>5063.43</v>
      </c>
      <c r="J40" s="309">
        <f t="shared" si="21"/>
        <v>0.24511668755492477</v>
      </c>
      <c r="K40" s="259">
        <f t="shared" si="22"/>
        <v>0.23354580522227361</v>
      </c>
      <c r="L40" s="64">
        <f t="shared" ref="L40:L62" si="26">(I40-H40)/H40</f>
        <v>0.14439305195663768</v>
      </c>
      <c r="N40" s="39">
        <f t="shared" si="23"/>
        <v>2.3918414057765669</v>
      </c>
      <c r="O40" s="173">
        <f t="shared" si="24"/>
        <v>2.3599155107340701</v>
      </c>
      <c r="P40" s="64">
        <f t="shared" si="8"/>
        <v>-1.334783107500026E-2</v>
      </c>
    </row>
    <row r="41" spans="1:16" ht="20.100000000000001" customHeight="1" x14ac:dyDescent="0.25">
      <c r="A41" s="44" t="s">
        <v>177</v>
      </c>
      <c r="B41" s="24">
        <v>5189.3200000000006</v>
      </c>
      <c r="C41" s="160">
        <v>11547.299999999997</v>
      </c>
      <c r="D41" s="309">
        <f t="shared" si="19"/>
        <v>6.9802777949654726E-2</v>
      </c>
      <c r="E41" s="259">
        <f t="shared" si="20"/>
        <v>0.12369089968411273</v>
      </c>
      <c r="F41" s="64">
        <f t="shared" si="25"/>
        <v>1.225204843794562</v>
      </c>
      <c r="H41" s="24">
        <v>980.79299999999989</v>
      </c>
      <c r="I41" s="160">
        <v>2251.788</v>
      </c>
      <c r="J41" s="309">
        <f t="shared" si="21"/>
        <v>5.4335121009244397E-2</v>
      </c>
      <c r="K41" s="259">
        <f t="shared" si="22"/>
        <v>0.1038615408230889</v>
      </c>
      <c r="L41" s="64">
        <f t="shared" si="26"/>
        <v>1.2958850644325564</v>
      </c>
      <c r="N41" s="39">
        <f t="shared" si="23"/>
        <v>1.8900221994403887</v>
      </c>
      <c r="O41" s="173">
        <f t="shared" si="24"/>
        <v>1.950055857213375</v>
      </c>
      <c r="P41" s="64">
        <f t="shared" si="8"/>
        <v>3.1763467006240192E-2</v>
      </c>
    </row>
    <row r="42" spans="1:16" ht="20.100000000000001" customHeight="1" x14ac:dyDescent="0.25">
      <c r="A42" s="44" t="s">
        <v>169</v>
      </c>
      <c r="B42" s="24">
        <v>4684.8</v>
      </c>
      <c r="C42" s="160">
        <v>5770.33</v>
      </c>
      <c r="D42" s="309">
        <f t="shared" si="19"/>
        <v>6.301635939555518E-2</v>
      </c>
      <c r="E42" s="259">
        <f t="shared" si="20"/>
        <v>6.1809887088256681E-2</v>
      </c>
      <c r="F42" s="64">
        <f t="shared" si="25"/>
        <v>0.23171320013661195</v>
      </c>
      <c r="H42" s="24">
        <v>1382.9979999999998</v>
      </c>
      <c r="I42" s="160">
        <v>1591.9519999999998</v>
      </c>
      <c r="J42" s="309">
        <f t="shared" si="21"/>
        <v>7.6616945354975999E-2</v>
      </c>
      <c r="K42" s="259">
        <f t="shared" si="22"/>
        <v>7.3427244321578225E-2</v>
      </c>
      <c r="L42" s="64">
        <f t="shared" si="26"/>
        <v>0.15108770945438821</v>
      </c>
      <c r="N42" s="39">
        <f t="shared" si="23"/>
        <v>2.9520961407103821</v>
      </c>
      <c r="O42" s="173">
        <f t="shared" si="24"/>
        <v>2.7588578122914975</v>
      </c>
      <c r="P42" s="64">
        <f t="shared" si="8"/>
        <v>-6.5458006517492465E-2</v>
      </c>
    </row>
    <row r="43" spans="1:16" ht="20.100000000000001" customHeight="1" x14ac:dyDescent="0.25">
      <c r="A43" s="44" t="s">
        <v>167</v>
      </c>
      <c r="B43" s="24">
        <v>4659.5499999999993</v>
      </c>
      <c r="C43" s="160">
        <v>6127.4600000000009</v>
      </c>
      <c r="D43" s="309">
        <f t="shared" si="19"/>
        <v>6.2676715638140174E-2</v>
      </c>
      <c r="E43" s="259">
        <f t="shared" si="20"/>
        <v>6.5635346806475425E-2</v>
      </c>
      <c r="F43" s="64">
        <f t="shared" si="25"/>
        <v>0.31503256752261527</v>
      </c>
      <c r="H43" s="24">
        <v>1420.65</v>
      </c>
      <c r="I43" s="160">
        <v>1536.7449999999999</v>
      </c>
      <c r="J43" s="309">
        <f t="shared" si="21"/>
        <v>7.870283501389494E-2</v>
      </c>
      <c r="K43" s="259">
        <f t="shared" si="22"/>
        <v>7.0880874910150396E-2</v>
      </c>
      <c r="L43" s="64">
        <f t="shared" si="26"/>
        <v>8.1719635378171812E-2</v>
      </c>
      <c r="N43" s="39">
        <f t="shared" si="23"/>
        <v>3.0488995718470675</v>
      </c>
      <c r="O43" s="173">
        <f t="shared" si="24"/>
        <v>2.5079641482767734</v>
      </c>
      <c r="P43" s="64">
        <f t="shared" ref="P43:P50" si="27">(O43-N43)/N43</f>
        <v>-0.17741988898722158</v>
      </c>
    </row>
    <row r="44" spans="1:16" ht="20.100000000000001" customHeight="1" x14ac:dyDescent="0.25">
      <c r="A44" s="44" t="s">
        <v>168</v>
      </c>
      <c r="B44" s="24">
        <v>5316.7099999999991</v>
      </c>
      <c r="C44" s="160">
        <v>6293.0300000000007</v>
      </c>
      <c r="D44" s="309">
        <f t="shared" si="19"/>
        <v>7.1516331147955539E-2</v>
      </c>
      <c r="E44" s="259">
        <f t="shared" si="20"/>
        <v>6.74088784771429E-2</v>
      </c>
      <c r="F44" s="64">
        <f t="shared" ref="F44:F55" si="28">(C44-B44)/B44</f>
        <v>0.18363235910929912</v>
      </c>
      <c r="H44" s="24">
        <v>1332.3290000000002</v>
      </c>
      <c r="I44" s="160">
        <v>1503.5610000000001</v>
      </c>
      <c r="J44" s="309">
        <f t="shared" si="21"/>
        <v>7.3809924662110754E-2</v>
      </c>
      <c r="K44" s="259">
        <f t="shared" si="22"/>
        <v>6.9350295046205226E-2</v>
      </c>
      <c r="L44" s="64">
        <f t="shared" ref="L44:L55" si="29">(I44-H44)/H44</f>
        <v>0.12852080829885107</v>
      </c>
      <c r="N44" s="39">
        <f t="shared" si="23"/>
        <v>2.5059275378946761</v>
      </c>
      <c r="O44" s="173">
        <f t="shared" si="24"/>
        <v>2.3892481046491119</v>
      </c>
      <c r="P44" s="64">
        <f t="shared" si="27"/>
        <v>-4.6561375570975637E-2</v>
      </c>
    </row>
    <row r="45" spans="1:16" ht="20.100000000000001" customHeight="1" x14ac:dyDescent="0.25">
      <c r="A45" s="44" t="s">
        <v>162</v>
      </c>
      <c r="B45" s="24">
        <v>9704.74</v>
      </c>
      <c r="C45" s="160">
        <v>6478.0599999999995</v>
      </c>
      <c r="D45" s="309">
        <f t="shared" si="19"/>
        <v>0.13054076666675635</v>
      </c>
      <c r="E45" s="259">
        <f t="shared" si="20"/>
        <v>6.9390859301106181E-2</v>
      </c>
      <c r="F45" s="64">
        <f t="shared" si="28"/>
        <v>-0.33248495065297995</v>
      </c>
      <c r="H45" s="24">
        <v>1956.3039999999999</v>
      </c>
      <c r="I45" s="160">
        <v>1186.7760000000001</v>
      </c>
      <c r="J45" s="309">
        <f t="shared" si="21"/>
        <v>0.1083776235871064</v>
      </c>
      <c r="K45" s="259">
        <f t="shared" si="22"/>
        <v>5.4738893702187846E-2</v>
      </c>
      <c r="L45" s="64">
        <f t="shared" si="29"/>
        <v>-0.39335808749560386</v>
      </c>
      <c r="N45" s="39">
        <f t="shared" si="23"/>
        <v>2.015823195675515</v>
      </c>
      <c r="O45" s="173">
        <f t="shared" si="24"/>
        <v>1.8319929114580602</v>
      </c>
      <c r="P45" s="64">
        <f t="shared" si="27"/>
        <v>-9.1193654588269654E-2</v>
      </c>
    </row>
    <row r="46" spans="1:16" ht="20.100000000000001" customHeight="1" x14ac:dyDescent="0.25">
      <c r="A46" s="44" t="s">
        <v>176</v>
      </c>
      <c r="B46" s="24">
        <v>3268.29</v>
      </c>
      <c r="C46" s="160">
        <v>4145.25</v>
      </c>
      <c r="D46" s="309">
        <f t="shared" si="19"/>
        <v>4.3962546373142723E-2</v>
      </c>
      <c r="E46" s="259">
        <f t="shared" si="20"/>
        <v>4.4402561803674315E-2</v>
      </c>
      <c r="F46" s="64">
        <f t="shared" si="28"/>
        <v>0.26832380235536013</v>
      </c>
      <c r="H46" s="24">
        <v>908.84</v>
      </c>
      <c r="I46" s="160">
        <v>1181.817</v>
      </c>
      <c r="J46" s="309">
        <f t="shared" si="21"/>
        <v>5.0348984319873495E-2</v>
      </c>
      <c r="K46" s="259">
        <f t="shared" si="22"/>
        <v>5.4510164629583448E-2</v>
      </c>
      <c r="L46" s="64">
        <f t="shared" si="29"/>
        <v>0.30035759869724038</v>
      </c>
      <c r="N46" s="39">
        <f t="shared" si="23"/>
        <v>2.7807813872086018</v>
      </c>
      <c r="O46" s="173">
        <f t="shared" si="24"/>
        <v>2.8510150171883479</v>
      </c>
      <c r="P46" s="64">
        <f t="shared" si="27"/>
        <v>2.5256796633786417E-2</v>
      </c>
    </row>
    <row r="47" spans="1:16" ht="20.100000000000001" customHeight="1" x14ac:dyDescent="0.25">
      <c r="A47" s="44" t="s">
        <v>174</v>
      </c>
      <c r="B47" s="24">
        <v>1706.3500000000001</v>
      </c>
      <c r="C47" s="160">
        <v>2206.5700000000002</v>
      </c>
      <c r="D47" s="309">
        <f t="shared" si="19"/>
        <v>2.2952519820399076E-2</v>
      </c>
      <c r="E47" s="259">
        <f t="shared" si="20"/>
        <v>2.3636055919216848E-2</v>
      </c>
      <c r="F47" s="64">
        <f t="shared" si="28"/>
        <v>0.29315204969672104</v>
      </c>
      <c r="H47" s="24">
        <v>498.76599999999996</v>
      </c>
      <c r="I47" s="160">
        <v>632.07200000000012</v>
      </c>
      <c r="J47" s="309">
        <f t="shared" si="21"/>
        <v>2.7631223882406165E-2</v>
      </c>
      <c r="K47" s="259">
        <f t="shared" si="22"/>
        <v>2.9153708888728185E-2</v>
      </c>
      <c r="L47" s="64">
        <f t="shared" si="29"/>
        <v>0.26727162637389107</v>
      </c>
      <c r="N47" s="39">
        <f t="shared" si="23"/>
        <v>2.9229993846514484</v>
      </c>
      <c r="O47" s="173">
        <f t="shared" si="24"/>
        <v>2.8645001065001341</v>
      </c>
      <c r="P47" s="64">
        <f t="shared" si="27"/>
        <v>-2.0013441829133331E-2</v>
      </c>
    </row>
    <row r="48" spans="1:16" ht="20.100000000000001" customHeight="1" x14ac:dyDescent="0.25">
      <c r="A48" s="44" t="s">
        <v>175</v>
      </c>
      <c r="B48" s="24">
        <v>1262.9000000000001</v>
      </c>
      <c r="C48" s="160">
        <v>1896.7399999999998</v>
      </c>
      <c r="D48" s="309">
        <f t="shared" si="19"/>
        <v>1.6987568365916719E-2</v>
      </c>
      <c r="E48" s="259">
        <f t="shared" si="20"/>
        <v>2.0317258325915497E-2</v>
      </c>
      <c r="F48" s="64">
        <f t="shared" si="28"/>
        <v>0.50189246971256607</v>
      </c>
      <c r="H48" s="24">
        <v>369.73599999999999</v>
      </c>
      <c r="I48" s="160">
        <v>499.81600000000003</v>
      </c>
      <c r="J48" s="309">
        <f t="shared" si="21"/>
        <v>2.0483068600075639E-2</v>
      </c>
      <c r="K48" s="259">
        <f t="shared" si="22"/>
        <v>2.3053528968105794E-2</v>
      </c>
      <c r="L48" s="64">
        <f t="shared" si="29"/>
        <v>0.35181859488932654</v>
      </c>
      <c r="N48" s="39">
        <f t="shared" si="23"/>
        <v>2.9276744001900386</v>
      </c>
      <c r="O48" s="173">
        <f t="shared" si="24"/>
        <v>2.6351318578192062</v>
      </c>
      <c r="P48" s="64">
        <f t="shared" si="27"/>
        <v>-9.9923182151622825E-2</v>
      </c>
    </row>
    <row r="49" spans="1:16" ht="20.100000000000001" customHeight="1" x14ac:dyDescent="0.25">
      <c r="A49" s="44" t="s">
        <v>187</v>
      </c>
      <c r="B49" s="24">
        <v>228.63000000000002</v>
      </c>
      <c r="C49" s="160">
        <v>1281.3399999999999</v>
      </c>
      <c r="D49" s="309">
        <f t="shared" si="19"/>
        <v>3.0753565250610021E-3</v>
      </c>
      <c r="E49" s="259">
        <f t="shared" si="20"/>
        <v>1.372529486557386E-2</v>
      </c>
      <c r="F49" s="64">
        <f t="shared" si="28"/>
        <v>4.6044263657437767</v>
      </c>
      <c r="H49" s="24">
        <v>69.24199999999999</v>
      </c>
      <c r="I49" s="160">
        <v>338.53399999999999</v>
      </c>
      <c r="J49" s="309">
        <f t="shared" si="21"/>
        <v>3.8359495315750626E-3</v>
      </c>
      <c r="K49" s="259">
        <f t="shared" si="22"/>
        <v>1.5614552906847171E-2</v>
      </c>
      <c r="L49" s="64">
        <f t="shared" si="29"/>
        <v>3.8891424280061244</v>
      </c>
      <c r="N49" s="39">
        <f t="shared" ref="N49" si="30">(H49/B49)*10</f>
        <v>3.0285614311332716</v>
      </c>
      <c r="O49" s="173">
        <f t="shared" ref="O49" si="31">(I49/C49)*10</f>
        <v>2.6420309987981332</v>
      </c>
      <c r="P49" s="64">
        <f t="shared" ref="P49" si="32">(O49-N49)/N49</f>
        <v>-0.12762839424739711</v>
      </c>
    </row>
    <row r="50" spans="1:16" ht="20.100000000000001" customHeight="1" x14ac:dyDescent="0.25">
      <c r="A50" s="44" t="s">
        <v>186</v>
      </c>
      <c r="B50" s="24">
        <v>974.64</v>
      </c>
      <c r="C50" s="160">
        <v>1040.99</v>
      </c>
      <c r="D50" s="309">
        <f t="shared" si="19"/>
        <v>1.311011452383963E-2</v>
      </c>
      <c r="E50" s="259">
        <f t="shared" si="20"/>
        <v>1.1150744300586678E-2</v>
      </c>
      <c r="F50" s="64">
        <f t="shared" si="28"/>
        <v>6.8076417959451713E-2</v>
      </c>
      <c r="H50" s="24">
        <v>276.41800000000001</v>
      </c>
      <c r="I50" s="160">
        <v>302.36200000000002</v>
      </c>
      <c r="J50" s="309">
        <f t="shared" si="21"/>
        <v>1.5313328581192279E-2</v>
      </c>
      <c r="K50" s="259">
        <f t="shared" si="22"/>
        <v>1.3946154436541455E-2</v>
      </c>
      <c r="L50" s="64">
        <f t="shared" si="29"/>
        <v>9.3857852961818755E-2</v>
      </c>
      <c r="N50" s="39">
        <f t="shared" si="23"/>
        <v>2.8361035869654438</v>
      </c>
      <c r="O50" s="173">
        <f t="shared" si="24"/>
        <v>2.9045620034774595</v>
      </c>
      <c r="P50" s="64">
        <f t="shared" si="27"/>
        <v>2.413819326862612E-2</v>
      </c>
    </row>
    <row r="51" spans="1:16" ht="20.100000000000001" customHeight="1" x14ac:dyDescent="0.25">
      <c r="A51" s="44" t="s">
        <v>193</v>
      </c>
      <c r="B51" s="24">
        <v>26.419999999999998</v>
      </c>
      <c r="C51" s="160">
        <v>462.46000000000004</v>
      </c>
      <c r="D51" s="309">
        <f t="shared" si="19"/>
        <v>3.5538170577838278E-4</v>
      </c>
      <c r="E51" s="259">
        <f t="shared" si="20"/>
        <v>4.9537202175326516E-3</v>
      </c>
      <c r="F51" s="64">
        <f t="shared" si="28"/>
        <v>16.504163512490539</v>
      </c>
      <c r="H51" s="24">
        <v>8.7320000000000011</v>
      </c>
      <c r="I51" s="160">
        <v>107.044</v>
      </c>
      <c r="J51" s="309">
        <f t="shared" si="21"/>
        <v>4.8374557796876827E-4</v>
      </c>
      <c r="K51" s="259">
        <f t="shared" si="22"/>
        <v>4.9373008364316396E-3</v>
      </c>
      <c r="L51" s="64">
        <f t="shared" si="29"/>
        <v>11.258818140174071</v>
      </c>
      <c r="N51" s="39">
        <f t="shared" ref="N51" si="33">(H51/B51)*10</f>
        <v>3.3050719152157466</v>
      </c>
      <c r="O51" s="173">
        <f t="shared" ref="O51" si="34">(I51/C51)*10</f>
        <v>2.3146650521126149</v>
      </c>
      <c r="P51" s="64">
        <f t="shared" ref="P51" si="35">(O51-N51)/N51</f>
        <v>-0.29966272701769048</v>
      </c>
    </row>
    <row r="52" spans="1:16" ht="20.100000000000001" customHeight="1" x14ac:dyDescent="0.25">
      <c r="A52" s="44" t="s">
        <v>190</v>
      </c>
      <c r="B52" s="24">
        <v>308.83999999999997</v>
      </c>
      <c r="C52" s="160">
        <v>304.56999999999994</v>
      </c>
      <c r="D52" s="309">
        <f t="shared" si="19"/>
        <v>4.1542803184177043E-3</v>
      </c>
      <c r="E52" s="259">
        <f t="shared" si="20"/>
        <v>3.2624541942090544E-3</v>
      </c>
      <c r="F52" s="64">
        <f t="shared" si="28"/>
        <v>-1.3825929283771658E-2</v>
      </c>
      <c r="H52" s="24">
        <v>75.149999999999991</v>
      </c>
      <c r="I52" s="160">
        <v>73.307000000000002</v>
      </c>
      <c r="J52" s="309">
        <f t="shared" si="21"/>
        <v>4.1632478452076193E-3</v>
      </c>
      <c r="K52" s="259">
        <f t="shared" si="22"/>
        <v>3.3812143830228149E-3</v>
      </c>
      <c r="L52" s="64">
        <f t="shared" si="29"/>
        <v>-2.4524284763805582E-2</v>
      </c>
      <c r="N52" s="39">
        <f t="shared" ref="N52:N53" si="36">(H52/B52)*10</f>
        <v>2.4332987954928118</v>
      </c>
      <c r="O52" s="173">
        <f t="shared" ref="O52:O53" si="37">(I52/C52)*10</f>
        <v>2.4069015333092563</v>
      </c>
      <c r="P52" s="64">
        <f t="shared" ref="P52:P53" si="38">(O52-N52)/N52</f>
        <v>-1.0848343915860668E-2</v>
      </c>
    </row>
    <row r="53" spans="1:16" ht="20.100000000000001" customHeight="1" x14ac:dyDescent="0.25">
      <c r="A53" s="44" t="s">
        <v>189</v>
      </c>
      <c r="B53" s="24">
        <v>281.43</v>
      </c>
      <c r="C53" s="160">
        <v>400.12000000000012</v>
      </c>
      <c r="D53" s="309">
        <f t="shared" si="19"/>
        <v>3.7855818871010707E-3</v>
      </c>
      <c r="E53" s="259">
        <f t="shared" si="20"/>
        <v>4.2859545332335014E-3</v>
      </c>
      <c r="F53" s="64">
        <f t="shared" si="28"/>
        <v>0.42173897594428494</v>
      </c>
      <c r="H53" s="24">
        <v>54.499000000000002</v>
      </c>
      <c r="I53" s="160">
        <v>70.802000000000021</v>
      </c>
      <c r="J53" s="309">
        <f t="shared" si="21"/>
        <v>3.0191995251626089E-3</v>
      </c>
      <c r="K53" s="259">
        <f t="shared" si="22"/>
        <v>3.2656736839153343E-3</v>
      </c>
      <c r="L53" s="64">
        <f t="shared" si="29"/>
        <v>0.29914310354318463</v>
      </c>
      <c r="N53" s="39">
        <f t="shared" si="36"/>
        <v>1.9365028603915715</v>
      </c>
      <c r="O53" s="173">
        <f t="shared" si="37"/>
        <v>1.7695191442567229</v>
      </c>
      <c r="P53" s="64">
        <f t="shared" si="38"/>
        <v>-8.6229522067983733E-2</v>
      </c>
    </row>
    <row r="54" spans="1:16" ht="20.100000000000001" customHeight="1" x14ac:dyDescent="0.25">
      <c r="A54" s="44" t="s">
        <v>192</v>
      </c>
      <c r="B54" s="24">
        <v>457.54</v>
      </c>
      <c r="C54" s="160">
        <v>305.02999999999997</v>
      </c>
      <c r="D54" s="309">
        <f t="shared" si="19"/>
        <v>6.1544793967388831E-3</v>
      </c>
      <c r="E54" s="259">
        <f t="shared" si="20"/>
        <v>3.2673815637114228E-3</v>
      </c>
      <c r="F54" s="64">
        <f t="shared" si="28"/>
        <v>-0.33332604799580373</v>
      </c>
      <c r="H54" s="24">
        <v>90.820000000000007</v>
      </c>
      <c r="I54" s="160">
        <v>69.602999999999994</v>
      </c>
      <c r="J54" s="309">
        <f t="shared" si="21"/>
        <v>5.0313528849202397E-3</v>
      </c>
      <c r="K54" s="259">
        <f t="shared" si="22"/>
        <v>3.2103709700511134E-3</v>
      </c>
      <c r="L54" s="64">
        <f t="shared" si="29"/>
        <v>-0.23361594362475238</v>
      </c>
      <c r="N54" s="39">
        <f t="shared" ref="N54" si="39">(H54/B54)*10</f>
        <v>1.9849630633387247</v>
      </c>
      <c r="O54" s="173">
        <f t="shared" ref="O54" si="40">(I54/C54)*10</f>
        <v>2.2818411303806183</v>
      </c>
      <c r="P54" s="64">
        <f t="shared" ref="P54" si="41">(O54-N54)/N54</f>
        <v>0.14956352212546573</v>
      </c>
    </row>
    <row r="55" spans="1:16" ht="20.100000000000001" customHeight="1" x14ac:dyDescent="0.25">
      <c r="A55" s="44" t="s">
        <v>191</v>
      </c>
      <c r="B55" s="24">
        <v>66.83</v>
      </c>
      <c r="C55" s="160">
        <v>70.2</v>
      </c>
      <c r="D55" s="309">
        <f t="shared" si="19"/>
        <v>8.9894623002154898E-4</v>
      </c>
      <c r="E55" s="259">
        <f t="shared" si="20"/>
        <v>7.5195943275265355E-4</v>
      </c>
      <c r="F55" s="64">
        <f t="shared" si="28"/>
        <v>5.0426455184797318E-2</v>
      </c>
      <c r="H55" s="24">
        <v>19.369999999999997</v>
      </c>
      <c r="I55" s="160">
        <v>16.384</v>
      </c>
      <c r="J55" s="309">
        <f t="shared" si="21"/>
        <v>1.0730819795298945E-3</v>
      </c>
      <c r="K55" s="259">
        <f t="shared" si="22"/>
        <v>7.5569613340398321E-4</v>
      </c>
      <c r="L55" s="64">
        <f t="shared" si="29"/>
        <v>-0.15415591120289093</v>
      </c>
      <c r="N55" s="39">
        <f t="shared" ref="N55" si="42">(H55/B55)*10</f>
        <v>2.898398922639533</v>
      </c>
      <c r="O55" s="173">
        <f t="shared" ref="O55" si="43">(I55/C55)*10</f>
        <v>2.3339031339031338</v>
      </c>
      <c r="P55" s="64">
        <f t="shared" ref="P55" si="44">(O55-N55)/N55</f>
        <v>-0.19476124708958992</v>
      </c>
    </row>
    <row r="56" spans="1:16" ht="20.100000000000001" customHeight="1" x14ac:dyDescent="0.25">
      <c r="A56" s="44" t="s">
        <v>188</v>
      </c>
      <c r="B56" s="24">
        <v>78.44</v>
      </c>
      <c r="C56" s="160">
        <v>43.920000000000009</v>
      </c>
      <c r="D56" s="309">
        <f t="shared" si="19"/>
        <v>1.0551151022428595E-3</v>
      </c>
      <c r="E56" s="259">
        <f t="shared" si="20"/>
        <v>4.7045667074781407E-4</v>
      </c>
      <c r="F56" s="64">
        <f t="shared" ref="F56:F59" si="45">(C56-B56)/B56</f>
        <v>-0.44008159102498712</v>
      </c>
      <c r="H56" s="24">
        <v>28.603000000000002</v>
      </c>
      <c r="I56" s="160">
        <v>14.552</v>
      </c>
      <c r="J56" s="309">
        <f t="shared" si="21"/>
        <v>1.5845825431333805E-3</v>
      </c>
      <c r="K56" s="259">
        <f t="shared" si="22"/>
        <v>6.7119690754972926E-4</v>
      </c>
      <c r="L56" s="64">
        <f t="shared" ref="L56:L59" si="46">(I56-H56)/H56</f>
        <v>-0.49124217739397968</v>
      </c>
      <c r="N56" s="39">
        <f t="shared" si="23"/>
        <v>3.6464813870474249</v>
      </c>
      <c r="O56" s="173">
        <f t="shared" si="24"/>
        <v>3.3132969034608371</v>
      </c>
      <c r="P56" s="64">
        <f t="shared" ref="P56" si="47">(O56-N56)/N56</f>
        <v>-9.1371502613473932E-2</v>
      </c>
    </row>
    <row r="57" spans="1:16" ht="20.100000000000001" customHeight="1" x14ac:dyDescent="0.25">
      <c r="A57" s="44" t="s">
        <v>196</v>
      </c>
      <c r="B57" s="24">
        <v>5.76</v>
      </c>
      <c r="C57" s="160">
        <v>14.579999999999998</v>
      </c>
      <c r="D57" s="309">
        <f t="shared" si="19"/>
        <v>7.747913040437112E-5</v>
      </c>
      <c r="E57" s="259">
        <f t="shared" si="20"/>
        <v>1.5617618987939726E-4</v>
      </c>
      <c r="F57" s="64">
        <f t="shared" si="45"/>
        <v>1.5312499999999998</v>
      </c>
      <c r="H57" s="24">
        <v>2.5960000000000001</v>
      </c>
      <c r="I57" s="160">
        <v>12.226999999999999</v>
      </c>
      <c r="J57" s="309">
        <f t="shared" si="21"/>
        <v>1.4381625290963381E-4</v>
      </c>
      <c r="K57" s="259">
        <f t="shared" si="22"/>
        <v>5.6395853412661754E-4</v>
      </c>
      <c r="L57" s="64">
        <f t="shared" si="46"/>
        <v>3.7099383667180272</v>
      </c>
      <c r="N57" s="39">
        <f t="shared" ref="N57:N59" si="48">(H57/B57)*10</f>
        <v>4.5069444444444446</v>
      </c>
      <c r="O57" s="173">
        <f t="shared" ref="O57:O59" si="49">(I57/C57)*10</f>
        <v>8.3861454046639228</v>
      </c>
      <c r="P57" s="64">
        <f t="shared" ref="P57:P59" si="50">(O57-N57)/N57</f>
        <v>0.86071639178983794</v>
      </c>
    </row>
    <row r="58" spans="1:16" ht="20.100000000000001" customHeight="1" x14ac:dyDescent="0.25">
      <c r="A58" s="44" t="s">
        <v>220</v>
      </c>
      <c r="B58" s="24">
        <v>2.2799999999999998</v>
      </c>
      <c r="C58" s="160">
        <v>20.77</v>
      </c>
      <c r="D58" s="309">
        <f t="shared" si="19"/>
        <v>3.0668822451730233E-5</v>
      </c>
      <c r="E58" s="259">
        <f t="shared" si="20"/>
        <v>2.2248144470473808E-4</v>
      </c>
      <c r="F58" s="64">
        <f t="shared" si="45"/>
        <v>8.1096491228070171</v>
      </c>
      <c r="H58" s="24">
        <v>0.88800000000000001</v>
      </c>
      <c r="I58" s="160">
        <v>8.0470000000000006</v>
      </c>
      <c r="J58" s="309">
        <f t="shared" si="21"/>
        <v>4.9194465556145925E-5</v>
      </c>
      <c r="K58" s="259">
        <f t="shared" si="22"/>
        <v>3.7116008212291588E-4</v>
      </c>
      <c r="L58" s="64">
        <f t="shared" si="46"/>
        <v>8.061936936936938</v>
      </c>
      <c r="N58" s="39">
        <f t="shared" ref="N58" si="51">(H58/B58)*10</f>
        <v>3.8947368421052637</v>
      </c>
      <c r="O58" s="173">
        <f t="shared" ref="O58" si="52">(I58/C58)*10</f>
        <v>3.8743379874819457</v>
      </c>
      <c r="P58" s="64">
        <f t="shared" ref="P58" si="53">(O58-N58)/N58</f>
        <v>-5.2375437546357097E-3</v>
      </c>
    </row>
    <row r="59" spans="1:16" ht="20.100000000000001" customHeight="1" x14ac:dyDescent="0.25">
      <c r="A59" s="44" t="s">
        <v>195</v>
      </c>
      <c r="B59" s="24">
        <v>67.64</v>
      </c>
      <c r="C59" s="160">
        <v>29.649999999999995</v>
      </c>
      <c r="D59" s="309">
        <f t="shared" si="19"/>
        <v>9.0984173273466373E-4</v>
      </c>
      <c r="E59" s="259">
        <f t="shared" si="20"/>
        <v>3.1760109944609934E-4</v>
      </c>
      <c r="F59" s="64">
        <f t="shared" si="45"/>
        <v>-0.56164991129509179</v>
      </c>
      <c r="H59" s="24">
        <v>14.864999999999998</v>
      </c>
      <c r="I59" s="160">
        <v>7.3899999999999988</v>
      </c>
      <c r="J59" s="309">
        <f t="shared" si="21"/>
        <v>8.2350870550913183E-4</v>
      </c>
      <c r="K59" s="259">
        <f t="shared" si="22"/>
        <v>3.4085659337496554E-4</v>
      </c>
      <c r="L59" s="64">
        <f t="shared" si="46"/>
        <v>-0.50285906491759169</v>
      </c>
      <c r="N59" s="39">
        <f t="shared" si="48"/>
        <v>2.1976641040804252</v>
      </c>
      <c r="O59" s="173">
        <f t="shared" si="49"/>
        <v>2.4924114671163573</v>
      </c>
      <c r="P59" s="64">
        <f t="shared" si="50"/>
        <v>0.13411847719980122</v>
      </c>
    </row>
    <row r="60" spans="1:16" ht="20.100000000000001" customHeight="1" x14ac:dyDescent="0.25">
      <c r="A60" s="44" t="s">
        <v>216</v>
      </c>
      <c r="B60" s="24">
        <v>12.93</v>
      </c>
      <c r="C60" s="160">
        <v>8</v>
      </c>
      <c r="D60" s="309">
        <f t="shared" si="19"/>
        <v>1.7392450627231226E-4</v>
      </c>
      <c r="E60" s="259">
        <f t="shared" si="20"/>
        <v>8.5693382649875037E-5</v>
      </c>
      <c r="F60" s="64">
        <f t="shared" ref="F60:F61" si="54">(C60-B60)/B60</f>
        <v>-0.38128383604021654</v>
      </c>
      <c r="H60" s="24">
        <v>3.8729999999999998</v>
      </c>
      <c r="I60" s="160">
        <v>3.3809999999999998</v>
      </c>
      <c r="J60" s="309">
        <f t="shared" si="21"/>
        <v>2.1456099673305534E-4</v>
      </c>
      <c r="K60" s="259">
        <f t="shared" si="22"/>
        <v>1.5594535077141522E-4</v>
      </c>
      <c r="L60" s="64">
        <f t="shared" ref="L60:L61" si="55">(I60-H60)/H60</f>
        <v>-0.12703330751355538</v>
      </c>
      <c r="N60" s="39">
        <f t="shared" ref="N60:N61" si="56">(H60/B60)*10</f>
        <v>2.9953596287703017</v>
      </c>
      <c r="O60" s="173"/>
      <c r="P60" s="64">
        <f t="shared" ref="P60:P61" si="57">(O60-N60)/N60</f>
        <v>-1</v>
      </c>
    </row>
    <row r="61" spans="1:16" ht="20.100000000000001" customHeight="1" thickBot="1" x14ac:dyDescent="0.3">
      <c r="A61" s="13" t="s">
        <v>17</v>
      </c>
      <c r="B61" s="24">
        <f>B62-SUM(B39:B60)</f>
        <v>68.990000000019791</v>
      </c>
      <c r="C61" s="160">
        <f>C62-SUM(C39:C60)</f>
        <v>13.009999999994761</v>
      </c>
      <c r="D61" s="309">
        <f t="shared" si="19"/>
        <v>9.2800090392345432E-4</v>
      </c>
      <c r="E61" s="259">
        <f t="shared" si="20"/>
        <v>1.3935886353430316E-4</v>
      </c>
      <c r="F61" s="64">
        <f t="shared" si="54"/>
        <v>-0.81142194520958066</v>
      </c>
      <c r="H61" s="24">
        <f>H62-SUM(H39:H60)</f>
        <v>23.11200000000099</v>
      </c>
      <c r="I61" s="160">
        <f>I62-SUM(I39:I60)</f>
        <v>6.9259999999958382</v>
      </c>
      <c r="J61" s="309">
        <f t="shared" si="21"/>
        <v>1.2803856846100149E-3</v>
      </c>
      <c r="K61" s="259">
        <f t="shared" si="22"/>
        <v>3.1945504272173111E-4</v>
      </c>
      <c r="L61" s="64">
        <f t="shared" si="55"/>
        <v>-0.70032883350659647</v>
      </c>
      <c r="N61" s="39">
        <f t="shared" si="56"/>
        <v>3.3500507319893256</v>
      </c>
      <c r="O61" s="173">
        <f t="shared" ref="O61" si="58">(I61/C61)*10</f>
        <v>5.3235972328967147</v>
      </c>
      <c r="P61" s="64">
        <f t="shared" si="57"/>
        <v>0.5891094370787211</v>
      </c>
    </row>
    <row r="62" spans="1:16" ht="26.25" customHeight="1" thickBot="1" x14ac:dyDescent="0.3">
      <c r="A62" s="17" t="s">
        <v>18</v>
      </c>
      <c r="B62" s="46">
        <v>74342.599999999991</v>
      </c>
      <c r="C62" s="171">
        <v>93356.1</v>
      </c>
      <c r="D62" s="315">
        <f>SUM(D39:D61)</f>
        <v>1.0000000000000002</v>
      </c>
      <c r="E62" s="316">
        <f>SUM(E39:E61)</f>
        <v>0.99999999999999989</v>
      </c>
      <c r="F62" s="69">
        <f t="shared" si="25"/>
        <v>0.25575511214297075</v>
      </c>
      <c r="G62" s="2"/>
      <c r="H62" s="46">
        <v>18050.811000000002</v>
      </c>
      <c r="I62" s="171">
        <v>21680.671999999995</v>
      </c>
      <c r="J62" s="315">
        <f>SUM(J39:J61)</f>
        <v>1.0000000000000002</v>
      </c>
      <c r="K62" s="316">
        <f>SUM(K39:K61)</f>
        <v>1.0000000000000002</v>
      </c>
      <c r="L62" s="69">
        <f t="shared" si="26"/>
        <v>0.20109129722758678</v>
      </c>
      <c r="M62" s="2"/>
      <c r="N62" s="34">
        <f t="shared" si="23"/>
        <v>2.4280575336348207</v>
      </c>
      <c r="O62" s="166">
        <f t="shared" si="24"/>
        <v>2.3223626522530392</v>
      </c>
      <c r="P62" s="69">
        <f t="shared" si="8"/>
        <v>-4.3530632992685094E-2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jan-abril</v>
      </c>
      <c r="C66" s="459"/>
      <c r="D66" s="457" t="str">
        <f>B5</f>
        <v>jan-abril</v>
      </c>
      <c r="E66" s="459"/>
      <c r="F66" s="149" t="str">
        <f>F37</f>
        <v>2022/2021</v>
      </c>
      <c r="H66" s="460" t="str">
        <f>B5</f>
        <v>jan-abril</v>
      </c>
      <c r="I66" s="459"/>
      <c r="J66" s="457" t="str">
        <f>B5</f>
        <v>jan-abril</v>
      </c>
      <c r="K66" s="458"/>
      <c r="L66" s="149" t="str">
        <f>L37</f>
        <v>2022/2021</v>
      </c>
      <c r="N66" s="460" t="str">
        <f>B5</f>
        <v>jan-abril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163</v>
      </c>
      <c r="B68" s="45">
        <v>33087.96</v>
      </c>
      <c r="C68" s="167">
        <v>27632.63</v>
      </c>
      <c r="D68" s="309">
        <f>B68/$B$96</f>
        <v>0.2223893998201015</v>
      </c>
      <c r="E68" s="308">
        <f>C68/$C$96</f>
        <v>0.20389001051745062</v>
      </c>
      <c r="F68" s="73">
        <f t="shared" ref="F68:F76" si="59">(C68-B68)/B68</f>
        <v>-0.16487356730363548</v>
      </c>
      <c r="H68" s="24">
        <v>8038.6539999999995</v>
      </c>
      <c r="I68" s="167">
        <v>6916.4650000000011</v>
      </c>
      <c r="J68" s="323">
        <f>H68/$H$96</f>
        <v>0.21375696847397058</v>
      </c>
      <c r="K68" s="308">
        <f>I68/$I$96</f>
        <v>0.19751782252897429</v>
      </c>
      <c r="L68" s="73">
        <f t="shared" ref="L68:L76" si="60">(I68-H68)/H68</f>
        <v>-0.13959911696659646</v>
      </c>
      <c r="N68" s="48">
        <f t="shared" ref="N68:N96" si="61">(H68/B68)*10</f>
        <v>2.4294800888298944</v>
      </c>
      <c r="O68" s="169">
        <f t="shared" ref="O68:O96" si="62">(I68/C68)*10</f>
        <v>2.5030064094514346</v>
      </c>
      <c r="P68" s="73">
        <f t="shared" si="8"/>
        <v>3.0264220299476716E-2</v>
      </c>
    </row>
    <row r="69" spans="1:16" ht="20.100000000000001" customHeight="1" x14ac:dyDescent="0.25">
      <c r="A69" s="44" t="s">
        <v>165</v>
      </c>
      <c r="B69" s="24">
        <v>31223.53</v>
      </c>
      <c r="C69" s="160">
        <v>24907.47</v>
      </c>
      <c r="D69" s="309">
        <f t="shared" ref="D69:D95" si="63">B69/$B$96</f>
        <v>0.20985827161798232</v>
      </c>
      <c r="E69" s="259">
        <f t="shared" ref="E69:E95" si="64">C69/$C$96</f>
        <v>0.18378215610541182</v>
      </c>
      <c r="F69" s="64">
        <f t="shared" si="59"/>
        <v>-0.20228526370977265</v>
      </c>
      <c r="H69" s="24">
        <v>7601.3289999999988</v>
      </c>
      <c r="I69" s="160">
        <v>6125.371000000001</v>
      </c>
      <c r="J69" s="324">
        <f t="shared" ref="J69:J95" si="65">H69/$H$96</f>
        <v>0.20212799847005208</v>
      </c>
      <c r="K69" s="259">
        <f t="shared" ref="K69:K96" si="66">I69/$I$96</f>
        <v>0.17492605573831801</v>
      </c>
      <c r="L69" s="64">
        <f t="shared" si="60"/>
        <v>-0.19417104561583876</v>
      </c>
      <c r="N69" s="47">
        <f t="shared" si="61"/>
        <v>2.4344873881972982</v>
      </c>
      <c r="O69" s="163">
        <f t="shared" si="62"/>
        <v>2.4592505782401828</v>
      </c>
      <c r="P69" s="64">
        <f t="shared" si="8"/>
        <v>1.0171829257748346E-2</v>
      </c>
    </row>
    <row r="70" spans="1:16" ht="20.100000000000001" customHeight="1" x14ac:dyDescent="0.25">
      <c r="A70" s="44" t="s">
        <v>164</v>
      </c>
      <c r="B70" s="24">
        <v>23540.73</v>
      </c>
      <c r="C70" s="160">
        <v>22882.870000000003</v>
      </c>
      <c r="D70" s="309">
        <f t="shared" si="63"/>
        <v>0.15822096061609897</v>
      </c>
      <c r="E70" s="259">
        <f t="shared" si="64"/>
        <v>0.16884345083944075</v>
      </c>
      <c r="F70" s="64">
        <f t="shared" si="59"/>
        <v>-2.7945607464169419E-2</v>
      </c>
      <c r="H70" s="24">
        <v>5577.1990000000005</v>
      </c>
      <c r="I70" s="160">
        <v>5532.165</v>
      </c>
      <c r="J70" s="324">
        <f t="shared" si="65"/>
        <v>0.14830407563456027</v>
      </c>
      <c r="K70" s="259">
        <f t="shared" si="66"/>
        <v>0.15798550049353288</v>
      </c>
      <c r="L70" s="64">
        <f t="shared" si="60"/>
        <v>-8.0746625680741448E-3</v>
      </c>
      <c r="N70" s="47">
        <f t="shared" si="61"/>
        <v>2.3691699450271937</v>
      </c>
      <c r="O70" s="163">
        <f t="shared" si="62"/>
        <v>2.4176010264446721</v>
      </c>
      <c r="P70" s="64">
        <f t="shared" si="8"/>
        <v>2.0442215012533654E-2</v>
      </c>
    </row>
    <row r="71" spans="1:16" ht="20.100000000000001" customHeight="1" x14ac:dyDescent="0.25">
      <c r="A71" s="44" t="s">
        <v>166</v>
      </c>
      <c r="B71" s="24">
        <v>12495.17</v>
      </c>
      <c r="C71" s="160">
        <v>13737.119999999999</v>
      </c>
      <c r="D71" s="309">
        <f t="shared" si="63"/>
        <v>8.3982009073697433E-2</v>
      </c>
      <c r="E71" s="259">
        <f t="shared" si="64"/>
        <v>0.1013606573561576</v>
      </c>
      <c r="F71" s="64">
        <f t="shared" si="59"/>
        <v>9.9394405998477722E-2</v>
      </c>
      <c r="H71" s="24">
        <v>3619.2080000000001</v>
      </c>
      <c r="I71" s="160">
        <v>4097.9379999999992</v>
      </c>
      <c r="J71" s="324">
        <f t="shared" si="65"/>
        <v>9.623886416267477E-2</v>
      </c>
      <c r="K71" s="259">
        <f t="shared" si="66"/>
        <v>0.11702738185167416</v>
      </c>
      <c r="L71" s="64">
        <f t="shared" si="60"/>
        <v>0.13227479603272294</v>
      </c>
      <c r="N71" s="47">
        <f t="shared" si="61"/>
        <v>2.896485602036627</v>
      </c>
      <c r="O71" s="163">
        <f t="shared" si="62"/>
        <v>2.9831129086737245</v>
      </c>
      <c r="P71" s="64">
        <f t="shared" si="8"/>
        <v>2.9907729068698499E-2</v>
      </c>
    </row>
    <row r="72" spans="1:16" ht="20.100000000000001" customHeight="1" x14ac:dyDescent="0.25">
      <c r="A72" s="44" t="s">
        <v>170</v>
      </c>
      <c r="B72" s="24">
        <v>7591.09</v>
      </c>
      <c r="C72" s="160">
        <v>7294.7600000000011</v>
      </c>
      <c r="D72" s="309">
        <f t="shared" si="63"/>
        <v>5.102091362176376E-2</v>
      </c>
      <c r="E72" s="259">
        <f t="shared" si="64"/>
        <v>5.3825086252096824E-2</v>
      </c>
      <c r="F72" s="64">
        <f t="shared" si="59"/>
        <v>-3.9036554697678333E-2</v>
      </c>
      <c r="H72" s="24">
        <v>2541.5</v>
      </c>
      <c r="I72" s="160">
        <v>2642.7820000000002</v>
      </c>
      <c r="J72" s="324">
        <f t="shared" si="65"/>
        <v>6.7581380586426071E-2</v>
      </c>
      <c r="K72" s="259">
        <f t="shared" si="66"/>
        <v>7.547158064976367E-2</v>
      </c>
      <c r="L72" s="64">
        <f t="shared" si="60"/>
        <v>3.9851268935667976E-2</v>
      </c>
      <c r="N72" s="47">
        <f t="shared" si="61"/>
        <v>3.3480040415803263</v>
      </c>
      <c r="O72" s="163">
        <f t="shared" si="62"/>
        <v>3.6228498264507669</v>
      </c>
      <c r="P72" s="64">
        <f t="shared" ref="P72:P76" si="67">(O72-N72)/N72</f>
        <v>8.2092429237542924E-2</v>
      </c>
    </row>
    <row r="73" spans="1:16" ht="20.100000000000001" customHeight="1" x14ac:dyDescent="0.25">
      <c r="A73" s="44" t="s">
        <v>178</v>
      </c>
      <c r="B73" s="24">
        <v>11604.429999999997</v>
      </c>
      <c r="C73" s="160">
        <v>8360.6200000000008</v>
      </c>
      <c r="D73" s="309">
        <f t="shared" si="63"/>
        <v>7.7995204991615677E-2</v>
      </c>
      <c r="E73" s="259">
        <f t="shared" si="64"/>
        <v>6.168963648166708E-2</v>
      </c>
      <c r="F73" s="64">
        <f t="shared" si="59"/>
        <v>-0.27953204078097732</v>
      </c>
      <c r="H73" s="24">
        <v>2383.6380000000004</v>
      </c>
      <c r="I73" s="160">
        <v>1833.8700000000001</v>
      </c>
      <c r="J73" s="324">
        <f t="shared" si="65"/>
        <v>6.3383650150803647E-2</v>
      </c>
      <c r="K73" s="259">
        <f t="shared" si="66"/>
        <v>5.2370974074358798E-2</v>
      </c>
      <c r="L73" s="64">
        <f t="shared" si="60"/>
        <v>-0.230642404593315</v>
      </c>
      <c r="N73" s="47">
        <f t="shared" ref="N73" si="68">(H73/B73)*10</f>
        <v>2.0540759003242739</v>
      </c>
      <c r="O73" s="163">
        <f t="shared" ref="O73" si="69">(I73/C73)*10</f>
        <v>2.193461728914841</v>
      </c>
      <c r="P73" s="64">
        <f t="shared" ref="P73" si="70">(O73-N73)/N73</f>
        <v>6.7858168516831588E-2</v>
      </c>
    </row>
    <row r="74" spans="1:16" ht="20.100000000000001" customHeight="1" x14ac:dyDescent="0.25">
      <c r="A74" s="44" t="s">
        <v>171</v>
      </c>
      <c r="B74" s="24">
        <v>4266.83</v>
      </c>
      <c r="C74" s="160">
        <v>4150.0199999999995</v>
      </c>
      <c r="D74" s="309">
        <f t="shared" si="63"/>
        <v>2.8678037655824166E-2</v>
      </c>
      <c r="E74" s="259">
        <f t="shared" si="64"/>
        <v>3.0621320570920332E-2</v>
      </c>
      <c r="F74" s="64">
        <f t="shared" si="59"/>
        <v>-2.7376295751178368E-2</v>
      </c>
      <c r="H74" s="24">
        <v>1022.4</v>
      </c>
      <c r="I74" s="160">
        <v>1120.7470000000001</v>
      </c>
      <c r="J74" s="324">
        <f t="shared" si="65"/>
        <v>2.7186780842637027E-2</v>
      </c>
      <c r="K74" s="259">
        <f t="shared" si="66"/>
        <v>3.2005873961030717E-2</v>
      </c>
      <c r="L74" s="64">
        <f t="shared" si="60"/>
        <v>9.6192292644757524E-2</v>
      </c>
      <c r="N74" s="47">
        <f t="shared" si="61"/>
        <v>2.3961582720661476</v>
      </c>
      <c r="O74" s="163">
        <f t="shared" si="62"/>
        <v>2.7005821658690805</v>
      </c>
      <c r="P74" s="64">
        <f t="shared" si="67"/>
        <v>0.12704665520297026</v>
      </c>
    </row>
    <row r="75" spans="1:16" ht="20.100000000000001" customHeight="1" x14ac:dyDescent="0.25">
      <c r="A75" s="44" t="s">
        <v>181</v>
      </c>
      <c r="B75" s="24">
        <v>5303.06</v>
      </c>
      <c r="C75" s="160">
        <v>3245.8599999999997</v>
      </c>
      <c r="D75" s="309">
        <f t="shared" si="63"/>
        <v>3.5642702983501785E-2</v>
      </c>
      <c r="E75" s="259">
        <f t="shared" si="64"/>
        <v>2.3949889298925661E-2</v>
      </c>
      <c r="F75" s="64">
        <f t="shared" si="59"/>
        <v>-0.38792697046610836</v>
      </c>
      <c r="H75" s="24">
        <v>1448.9590000000001</v>
      </c>
      <c r="I75" s="160">
        <v>961.68099999999993</v>
      </c>
      <c r="J75" s="324">
        <f t="shared" si="65"/>
        <v>3.8529470640616695E-2</v>
      </c>
      <c r="K75" s="259">
        <f t="shared" si="66"/>
        <v>2.7463326581929709E-2</v>
      </c>
      <c r="L75" s="64">
        <f t="shared" si="60"/>
        <v>-0.33629522988573185</v>
      </c>
      <c r="N75" s="47">
        <f t="shared" si="61"/>
        <v>2.7323073847929309</v>
      </c>
      <c r="O75" s="163">
        <f t="shared" si="62"/>
        <v>2.9627926035010752</v>
      </c>
      <c r="P75" s="64">
        <f t="shared" si="67"/>
        <v>8.4355523097783422E-2</v>
      </c>
    </row>
    <row r="76" spans="1:16" ht="20.100000000000001" customHeight="1" x14ac:dyDescent="0.25">
      <c r="A76" s="44" t="s">
        <v>202</v>
      </c>
      <c r="B76" s="24">
        <v>96.05</v>
      </c>
      <c r="C76" s="160">
        <v>3637.1200000000003</v>
      </c>
      <c r="D76" s="309">
        <f t="shared" si="63"/>
        <v>6.4556720489026068E-4</v>
      </c>
      <c r="E76" s="259">
        <f t="shared" si="64"/>
        <v>2.6836838732079794E-2</v>
      </c>
      <c r="F76" s="64">
        <f t="shared" si="59"/>
        <v>36.866944299843837</v>
      </c>
      <c r="H76" s="24">
        <v>35.212000000000003</v>
      </c>
      <c r="I76" s="160">
        <v>748.80599999999981</v>
      </c>
      <c r="J76" s="324">
        <f t="shared" si="65"/>
        <v>9.3632719780021038E-4</v>
      </c>
      <c r="K76" s="259">
        <f t="shared" si="66"/>
        <v>2.1384121891259635E-2</v>
      </c>
      <c r="L76" s="64">
        <f t="shared" si="60"/>
        <v>20.265648074520044</v>
      </c>
      <c r="N76" s="47">
        <f t="shared" si="61"/>
        <v>3.6660072878709009</v>
      </c>
      <c r="O76" s="163">
        <f t="shared" si="62"/>
        <v>2.0587882720394153</v>
      </c>
      <c r="P76" s="64">
        <f t="shared" si="67"/>
        <v>-0.43841129862153294</v>
      </c>
    </row>
    <row r="77" spans="1:16" ht="20.100000000000001" customHeight="1" x14ac:dyDescent="0.25">
      <c r="A77" s="44" t="s">
        <v>185</v>
      </c>
      <c r="B77" s="24">
        <v>1982.17</v>
      </c>
      <c r="C77" s="160">
        <v>3109.66</v>
      </c>
      <c r="D77" s="309">
        <f t="shared" si="63"/>
        <v>1.332247731928504E-2</v>
      </c>
      <c r="E77" s="259">
        <f t="shared" si="64"/>
        <v>2.2944924536886117E-2</v>
      </c>
      <c r="F77" s="64">
        <f t="shared" ref="F77:F80" si="71">(C77-B77)/B77</f>
        <v>0.56881599459178567</v>
      </c>
      <c r="H77" s="24">
        <v>528.44500000000005</v>
      </c>
      <c r="I77" s="160">
        <v>718.75099999999998</v>
      </c>
      <c r="J77" s="324">
        <f t="shared" si="65"/>
        <v>1.405195461892344E-2</v>
      </c>
      <c r="K77" s="259">
        <f t="shared" si="66"/>
        <v>2.0525822433934499E-2</v>
      </c>
      <c r="L77" s="64">
        <f t="shared" ref="L77:L80" si="72">(I77-H77)/H77</f>
        <v>0.36012451626943182</v>
      </c>
      <c r="N77" s="47">
        <f t="shared" si="61"/>
        <v>2.6659923215465882</v>
      </c>
      <c r="O77" s="163">
        <f t="shared" si="62"/>
        <v>2.3113491507110102</v>
      </c>
      <c r="P77" s="64">
        <f t="shared" ref="P77:P80" si="73">(O77-N77)/N77</f>
        <v>-0.13302482830477297</v>
      </c>
    </row>
    <row r="78" spans="1:16" ht="20.100000000000001" customHeight="1" x14ac:dyDescent="0.25">
      <c r="A78" s="44" t="s">
        <v>197</v>
      </c>
      <c r="B78" s="24">
        <v>1503.3499999999997</v>
      </c>
      <c r="C78" s="160">
        <v>1977.74</v>
      </c>
      <c r="D78" s="309">
        <f t="shared" si="63"/>
        <v>1.010425255046094E-2</v>
      </c>
      <c r="E78" s="259">
        <f t="shared" si="64"/>
        <v>1.4592944261938976E-2</v>
      </c>
      <c r="F78" s="64">
        <f t="shared" si="71"/>
        <v>0.31555525991951339</v>
      </c>
      <c r="H78" s="24">
        <v>265.06199999999995</v>
      </c>
      <c r="I78" s="160">
        <v>406.43400000000003</v>
      </c>
      <c r="J78" s="324">
        <f t="shared" si="65"/>
        <v>7.0483005709223931E-3</v>
      </c>
      <c r="K78" s="259">
        <f t="shared" si="66"/>
        <v>1.1606790272450035E-2</v>
      </c>
      <c r="L78" s="64">
        <f t="shared" si="72"/>
        <v>0.53335446046585366</v>
      </c>
      <c r="N78" s="47">
        <f t="shared" si="61"/>
        <v>1.7631423154953938</v>
      </c>
      <c r="O78" s="163">
        <f t="shared" si="62"/>
        <v>2.0550426244096798</v>
      </c>
      <c r="P78" s="64">
        <f t="shared" si="73"/>
        <v>0.1655568619441081</v>
      </c>
    </row>
    <row r="79" spans="1:16" ht="20.100000000000001" customHeight="1" x14ac:dyDescent="0.25">
      <c r="A79" s="44" t="s">
        <v>179</v>
      </c>
      <c r="B79" s="24">
        <v>2012.67</v>
      </c>
      <c r="C79" s="160">
        <v>1152.1099999999999</v>
      </c>
      <c r="D79" s="309">
        <f t="shared" si="63"/>
        <v>1.3527472631613545E-2</v>
      </c>
      <c r="E79" s="259">
        <f t="shared" si="64"/>
        <v>8.500954126236266E-3</v>
      </c>
      <c r="F79" s="64">
        <f t="shared" si="71"/>
        <v>-0.42757133558904348</v>
      </c>
      <c r="H79" s="24">
        <v>546.42700000000002</v>
      </c>
      <c r="I79" s="160">
        <v>372.31300000000005</v>
      </c>
      <c r="J79" s="324">
        <f t="shared" si="65"/>
        <v>1.4530116486208553E-2</v>
      </c>
      <c r="K79" s="259">
        <f t="shared" si="66"/>
        <v>1.06323755067408E-2</v>
      </c>
      <c r="L79" s="64">
        <f t="shared" si="72"/>
        <v>-0.31864091635296199</v>
      </c>
      <c r="N79" s="47">
        <f t="shared" si="61"/>
        <v>2.7149358811926443</v>
      </c>
      <c r="O79" s="163">
        <f t="shared" si="62"/>
        <v>3.2315751100155374</v>
      </c>
      <c r="P79" s="64">
        <f t="shared" si="73"/>
        <v>0.19029518612275245</v>
      </c>
    </row>
    <row r="80" spans="1:16" ht="20.100000000000001" customHeight="1" x14ac:dyDescent="0.25">
      <c r="A80" s="44" t="s">
        <v>200</v>
      </c>
      <c r="B80" s="24">
        <v>1947.6200000000001</v>
      </c>
      <c r="C80" s="160">
        <v>1134.8899999999999</v>
      </c>
      <c r="D80" s="309">
        <f t="shared" si="63"/>
        <v>1.3090261317942421E-2</v>
      </c>
      <c r="E80" s="259">
        <f t="shared" si="64"/>
        <v>8.3738947047801646E-3</v>
      </c>
      <c r="F80" s="64">
        <f t="shared" si="71"/>
        <v>-0.41729392797362946</v>
      </c>
      <c r="H80" s="24">
        <v>921.49600000000009</v>
      </c>
      <c r="I80" s="160">
        <v>352.92699999999996</v>
      </c>
      <c r="J80" s="324">
        <f t="shared" si="65"/>
        <v>2.450362852050729E-2</v>
      </c>
      <c r="K80" s="259">
        <f t="shared" si="66"/>
        <v>1.0078757364012293E-2</v>
      </c>
      <c r="L80" s="64">
        <f t="shared" si="72"/>
        <v>-0.61700647642529116</v>
      </c>
      <c r="N80" s="47">
        <f t="shared" si="61"/>
        <v>4.7313952413715201</v>
      </c>
      <c r="O80" s="163">
        <f t="shared" si="62"/>
        <v>3.109790376159804</v>
      </c>
      <c r="P80" s="64">
        <f t="shared" si="73"/>
        <v>-0.34273291122084548</v>
      </c>
    </row>
    <row r="81" spans="1:16" ht="20.100000000000001" customHeight="1" x14ac:dyDescent="0.25">
      <c r="A81" s="44" t="s">
        <v>199</v>
      </c>
      <c r="B81" s="24">
        <v>744.98000000000013</v>
      </c>
      <c r="C81" s="160">
        <v>1728.12</v>
      </c>
      <c r="D81" s="309">
        <f t="shared" si="63"/>
        <v>5.0071281238849193E-3</v>
      </c>
      <c r="E81" s="259">
        <f t="shared" si="64"/>
        <v>1.2751099152538747E-2</v>
      </c>
      <c r="F81" s="64">
        <f t="shared" ref="F81:F94" si="74">(C81-B81)/B81</f>
        <v>1.3196864345351547</v>
      </c>
      <c r="H81" s="24">
        <v>163.386</v>
      </c>
      <c r="I81" s="160">
        <v>318.91899999999998</v>
      </c>
      <c r="J81" s="324">
        <f t="shared" si="65"/>
        <v>4.3446198892362021E-3</v>
      </c>
      <c r="K81" s="259">
        <f t="shared" si="66"/>
        <v>9.1075696100707416E-3</v>
      </c>
      <c r="L81" s="64">
        <f t="shared" ref="L81:L94" si="75">(I81-H81)/H81</f>
        <v>0.95193590638120762</v>
      </c>
      <c r="N81" s="47">
        <f t="shared" si="61"/>
        <v>2.1931595479073258</v>
      </c>
      <c r="O81" s="163">
        <f t="shared" si="62"/>
        <v>1.845467907321251</v>
      </c>
      <c r="P81" s="64">
        <f t="shared" ref="P81:P87" si="76">(O81-N81)/N81</f>
        <v>-0.15853458582976149</v>
      </c>
    </row>
    <row r="82" spans="1:16" ht="20.100000000000001" customHeight="1" x14ac:dyDescent="0.25">
      <c r="A82" s="44" t="s">
        <v>198</v>
      </c>
      <c r="B82" s="24">
        <v>1441.6000000000001</v>
      </c>
      <c r="C82" s="160">
        <v>1382.01</v>
      </c>
      <c r="D82" s="309">
        <f t="shared" si="63"/>
        <v>9.6892210574679848E-3</v>
      </c>
      <c r="E82" s="259">
        <f t="shared" si="64"/>
        <v>1.0197293324421958E-2</v>
      </c>
      <c r="F82" s="64">
        <f t="shared" si="74"/>
        <v>-4.1336015538290888E-2</v>
      </c>
      <c r="H82" s="24">
        <v>310.02300000000002</v>
      </c>
      <c r="I82" s="160">
        <v>312.43700000000001</v>
      </c>
      <c r="J82" s="324">
        <f t="shared" si="65"/>
        <v>8.2438647859711077E-3</v>
      </c>
      <c r="K82" s="259">
        <f t="shared" si="66"/>
        <v>8.9224590766359881E-3</v>
      </c>
      <c r="L82" s="64">
        <f t="shared" si="75"/>
        <v>7.786519064714512E-3</v>
      </c>
      <c r="N82" s="47">
        <f t="shared" si="61"/>
        <v>2.1505480022197556</v>
      </c>
      <c r="O82" s="163">
        <f t="shared" si="62"/>
        <v>2.2607434099608543</v>
      </c>
      <c r="P82" s="64">
        <f t="shared" si="76"/>
        <v>5.1240617566944362E-2</v>
      </c>
    </row>
    <row r="83" spans="1:16" ht="20.100000000000001" customHeight="1" x14ac:dyDescent="0.25">
      <c r="A83" s="44" t="s">
        <v>205</v>
      </c>
      <c r="B83" s="24">
        <v>871.71999999999991</v>
      </c>
      <c r="C83" s="160">
        <v>889.03</v>
      </c>
      <c r="D83" s="309">
        <f t="shared" si="63"/>
        <v>5.8589676610821236E-3</v>
      </c>
      <c r="E83" s="259">
        <f t="shared" si="64"/>
        <v>6.5597931159766237E-3</v>
      </c>
      <c r="F83" s="64">
        <f t="shared" si="74"/>
        <v>1.9857293626393865E-2</v>
      </c>
      <c r="H83" s="24">
        <v>250.54400000000004</v>
      </c>
      <c r="I83" s="160">
        <v>261.93599999999998</v>
      </c>
      <c r="J83" s="324">
        <f t="shared" si="65"/>
        <v>6.6622504102480957E-3</v>
      </c>
      <c r="K83" s="259">
        <f t="shared" si="66"/>
        <v>7.4802703927438936E-3</v>
      </c>
      <c r="L83" s="64">
        <f t="shared" si="75"/>
        <v>4.5469059326904405E-2</v>
      </c>
      <c r="N83" s="47">
        <f t="shared" si="61"/>
        <v>2.8741338962052043</v>
      </c>
      <c r="O83" s="163">
        <f t="shared" si="62"/>
        <v>2.9463122729266726</v>
      </c>
      <c r="P83" s="64">
        <f t="shared" si="76"/>
        <v>2.5113087743325862E-2</v>
      </c>
    </row>
    <row r="84" spans="1:16" ht="20.100000000000001" customHeight="1" x14ac:dyDescent="0.25">
      <c r="A84" s="44" t="s">
        <v>204</v>
      </c>
      <c r="B84" s="24">
        <v>1100.5</v>
      </c>
      <c r="C84" s="160">
        <v>1192.1400000000001</v>
      </c>
      <c r="D84" s="309">
        <f t="shared" si="63"/>
        <v>7.3966341382793533E-3</v>
      </c>
      <c r="E84" s="259">
        <f t="shared" si="64"/>
        <v>8.79631932024833E-3</v>
      </c>
      <c r="F84" s="64">
        <f t="shared" si="74"/>
        <v>8.327124034529769E-2</v>
      </c>
      <c r="H84" s="24">
        <v>193.011</v>
      </c>
      <c r="I84" s="160">
        <v>248.08799999999999</v>
      </c>
      <c r="J84" s="324">
        <f t="shared" si="65"/>
        <v>5.1323823916453598E-3</v>
      </c>
      <c r="K84" s="259">
        <f t="shared" si="66"/>
        <v>7.0848043842581671E-3</v>
      </c>
      <c r="L84" s="64">
        <f t="shared" si="75"/>
        <v>0.28535679313614248</v>
      </c>
      <c r="N84" s="47">
        <f t="shared" ref="N84" si="77">(H84/B84)*10</f>
        <v>1.7538482507950932</v>
      </c>
      <c r="O84" s="163">
        <f t="shared" ref="O84" si="78">(I84/C84)*10</f>
        <v>2.0810307514218125</v>
      </c>
      <c r="P84" s="64">
        <f t="shared" ref="P84" si="79">(O84-N84)/N84</f>
        <v>0.18655120274994924</v>
      </c>
    </row>
    <row r="85" spans="1:16" ht="20.100000000000001" customHeight="1" x14ac:dyDescent="0.25">
      <c r="A85" s="44" t="s">
        <v>182</v>
      </c>
      <c r="B85" s="24">
        <v>1378.4400000000003</v>
      </c>
      <c r="C85" s="160">
        <v>717.36999999999989</v>
      </c>
      <c r="D85" s="309">
        <f t="shared" si="63"/>
        <v>9.264712732003447E-3</v>
      </c>
      <c r="E85" s="259">
        <f t="shared" si="64"/>
        <v>5.2931833432034352E-3</v>
      </c>
      <c r="F85" s="64">
        <f t="shared" si="74"/>
        <v>-0.47957836394765113</v>
      </c>
      <c r="H85" s="24">
        <v>469.125</v>
      </c>
      <c r="I85" s="160">
        <v>242.20200000000003</v>
      </c>
      <c r="J85" s="324">
        <f t="shared" si="65"/>
        <v>1.2474568234352598E-2</v>
      </c>
      <c r="K85" s="259">
        <f t="shared" si="66"/>
        <v>6.9167141960759767E-3</v>
      </c>
      <c r="L85" s="64">
        <f t="shared" si="75"/>
        <v>-0.48371542765787362</v>
      </c>
      <c r="N85" s="47">
        <f t="shared" si="61"/>
        <v>3.4033037346565678</v>
      </c>
      <c r="O85" s="163">
        <f t="shared" si="62"/>
        <v>3.376249355283885</v>
      </c>
      <c r="P85" s="64">
        <f t="shared" si="76"/>
        <v>-7.9494460330361404E-3</v>
      </c>
    </row>
    <row r="86" spans="1:16" ht="20.100000000000001" customHeight="1" x14ac:dyDescent="0.25">
      <c r="A86" s="44" t="s">
        <v>183</v>
      </c>
      <c r="B86" s="24">
        <v>28.710000000000004</v>
      </c>
      <c r="C86" s="160">
        <v>133.61000000000001</v>
      </c>
      <c r="D86" s="309">
        <f t="shared" si="63"/>
        <v>1.9296443990004568E-4</v>
      </c>
      <c r="E86" s="259">
        <f t="shared" si="64"/>
        <v>9.8585419864980579E-4</v>
      </c>
      <c r="F86" s="64">
        <f t="shared" si="74"/>
        <v>3.6537791710205498</v>
      </c>
      <c r="H86" s="24">
        <v>51.775000000000006</v>
      </c>
      <c r="I86" s="160">
        <v>232.67399999999998</v>
      </c>
      <c r="J86" s="324">
        <f t="shared" si="65"/>
        <v>1.3767562383876491E-3</v>
      </c>
      <c r="K86" s="259">
        <f t="shared" si="66"/>
        <v>6.6446171330450674E-3</v>
      </c>
      <c r="L86" s="64">
        <f t="shared" si="75"/>
        <v>3.4939449541284393</v>
      </c>
      <c r="N86" s="47">
        <f t="shared" si="61"/>
        <v>18.033786137234415</v>
      </c>
      <c r="O86" s="163">
        <f t="shared" si="62"/>
        <v>17.414415088690962</v>
      </c>
      <c r="P86" s="64">
        <f t="shared" si="76"/>
        <v>-3.4345036800931976E-2</v>
      </c>
    </row>
    <row r="87" spans="1:16" ht="20.100000000000001" customHeight="1" x14ac:dyDescent="0.25">
      <c r="A87" s="44" t="s">
        <v>184</v>
      </c>
      <c r="B87" s="24">
        <v>358.23</v>
      </c>
      <c r="C87" s="160">
        <v>792.09000000000015</v>
      </c>
      <c r="D87" s="309">
        <f t="shared" si="63"/>
        <v>2.4077203519816564E-3</v>
      </c>
      <c r="E87" s="259">
        <f t="shared" si="64"/>
        <v>5.8445120291035447E-3</v>
      </c>
      <c r="F87" s="64">
        <f t="shared" si="74"/>
        <v>1.2111213466208863</v>
      </c>
      <c r="H87" s="24">
        <v>74.138000000000005</v>
      </c>
      <c r="I87" s="160">
        <v>167.83799999999999</v>
      </c>
      <c r="J87" s="324">
        <f t="shared" si="65"/>
        <v>1.9714138870416905E-3</v>
      </c>
      <c r="K87" s="259">
        <f t="shared" si="66"/>
        <v>4.7930548766773173E-3</v>
      </c>
      <c r="L87" s="64">
        <f t="shared" si="75"/>
        <v>1.2638592894332188</v>
      </c>
      <c r="N87" s="47">
        <f t="shared" si="61"/>
        <v>2.0695642464338553</v>
      </c>
      <c r="O87" s="163">
        <f t="shared" si="62"/>
        <v>2.1189258796348893</v>
      </c>
      <c r="P87" s="64">
        <f t="shared" si="76"/>
        <v>2.3851220509868657E-2</v>
      </c>
    </row>
    <row r="88" spans="1:16" ht="20.100000000000001" customHeight="1" x14ac:dyDescent="0.25">
      <c r="A88" s="44" t="s">
        <v>221</v>
      </c>
      <c r="B88" s="24">
        <v>580.16000000000008</v>
      </c>
      <c r="C88" s="160">
        <v>543.75</v>
      </c>
      <c r="D88" s="309">
        <f t="shared" si="63"/>
        <v>3.8993468983772378E-3</v>
      </c>
      <c r="E88" s="259">
        <f t="shared" si="64"/>
        <v>4.0121115224596351E-3</v>
      </c>
      <c r="F88" s="64">
        <f t="shared" si="74"/>
        <v>-6.2758549365692348E-2</v>
      </c>
      <c r="H88" s="24">
        <v>133.86799999999997</v>
      </c>
      <c r="I88" s="160">
        <v>115.172</v>
      </c>
      <c r="J88" s="324">
        <f t="shared" ref="J88" si="80">H88/$H$96</f>
        <v>3.5597026387344803E-3</v>
      </c>
      <c r="K88" s="259">
        <f t="shared" ref="K88" si="81">I88/$I$96</f>
        <v>3.2890389319265006E-3</v>
      </c>
      <c r="L88" s="64">
        <f t="shared" si="75"/>
        <v>-0.13965996354617963</v>
      </c>
      <c r="N88" s="47">
        <f t="shared" ref="N88:N92" si="82">(H88/B88)*10</f>
        <v>2.3074324324324316</v>
      </c>
      <c r="O88" s="163">
        <f t="shared" ref="O88:O92" si="83">(I88/C88)*10</f>
        <v>2.1181057471264366</v>
      </c>
      <c r="P88" s="64">
        <f t="shared" ref="P88:P92" si="84">(O88-N88)/N88</f>
        <v>-8.2050803587956841E-2</v>
      </c>
    </row>
    <row r="89" spans="1:16" ht="20.100000000000001" customHeight="1" x14ac:dyDescent="0.25">
      <c r="A89" s="44" t="s">
        <v>203</v>
      </c>
      <c r="B89" s="24">
        <v>163.13</v>
      </c>
      <c r="C89" s="160">
        <v>366.66999999999996</v>
      </c>
      <c r="D89" s="309">
        <f t="shared" si="63"/>
        <v>1.0964224688573474E-3</v>
      </c>
      <c r="E89" s="259">
        <f t="shared" si="64"/>
        <v>2.7055097598901591E-3</v>
      </c>
      <c r="F89" s="64">
        <f t="shared" si="74"/>
        <v>1.2477165450867405</v>
      </c>
      <c r="H89" s="24">
        <v>49.153999999999996</v>
      </c>
      <c r="I89" s="160">
        <v>113.87799999999999</v>
      </c>
      <c r="J89" s="324">
        <f t="shared" si="65"/>
        <v>1.3070608622251373E-3</v>
      </c>
      <c r="K89" s="259">
        <f t="shared" si="66"/>
        <v>3.2520853635425798E-3</v>
      </c>
      <c r="L89" s="64">
        <f t="shared" si="75"/>
        <v>1.3167595719575211</v>
      </c>
      <c r="N89" s="47">
        <f t="shared" si="82"/>
        <v>3.0131796726537119</v>
      </c>
      <c r="O89" s="163">
        <f t="shared" si="83"/>
        <v>3.1057354024054327</v>
      </c>
      <c r="P89" s="64">
        <f t="shared" si="84"/>
        <v>3.0716963409688346E-2</v>
      </c>
    </row>
    <row r="90" spans="1:16" ht="20.100000000000001" customHeight="1" x14ac:dyDescent="0.25">
      <c r="A90" s="44" t="s">
        <v>201</v>
      </c>
      <c r="B90" s="24">
        <v>69.84</v>
      </c>
      <c r="C90" s="160">
        <v>216.36</v>
      </c>
      <c r="D90" s="309">
        <f t="shared" si="63"/>
        <v>4.6940565944337127E-4</v>
      </c>
      <c r="E90" s="259">
        <f t="shared" si="64"/>
        <v>1.5964330096540076E-3</v>
      </c>
      <c r="F90" s="64">
        <f t="shared" si="74"/>
        <v>2.097938144329897</v>
      </c>
      <c r="H90" s="24">
        <v>24.829000000000001</v>
      </c>
      <c r="I90" s="160">
        <v>83.262</v>
      </c>
      <c r="J90" s="324">
        <f t="shared" si="65"/>
        <v>6.6023139822166945E-4</v>
      </c>
      <c r="K90" s="259">
        <f t="shared" si="66"/>
        <v>2.3777650778840716E-3</v>
      </c>
      <c r="L90" s="64">
        <f t="shared" si="75"/>
        <v>2.3534173748439327</v>
      </c>
      <c r="N90" s="47">
        <f t="shared" si="82"/>
        <v>3.555126002290951</v>
      </c>
      <c r="O90" s="163">
        <f t="shared" si="83"/>
        <v>3.8483083749306708</v>
      </c>
      <c r="P90" s="64">
        <f t="shared" si="84"/>
        <v>8.2467505357275886E-2</v>
      </c>
    </row>
    <row r="91" spans="1:16" ht="20.100000000000001" customHeight="1" x14ac:dyDescent="0.25">
      <c r="A91" s="44" t="s">
        <v>222</v>
      </c>
      <c r="B91" s="24">
        <v>736.43</v>
      </c>
      <c r="C91" s="160">
        <v>540.31999999999994</v>
      </c>
      <c r="D91" s="309">
        <f t="shared" si="63"/>
        <v>4.9496622248551237E-3</v>
      </c>
      <c r="E91" s="259">
        <f t="shared" si="64"/>
        <v>3.9868029385110616E-3</v>
      </c>
      <c r="F91" s="64">
        <f t="shared" si="74"/>
        <v>-0.26629822250587298</v>
      </c>
      <c r="H91" s="24">
        <v>101.92400000000001</v>
      </c>
      <c r="I91" s="160">
        <v>82.456999999999994</v>
      </c>
      <c r="J91" s="324">
        <f t="shared" si="65"/>
        <v>2.7102752842380054E-3</v>
      </c>
      <c r="K91" s="259">
        <f t="shared" si="66"/>
        <v>2.354776188742606E-3</v>
      </c>
      <c r="L91" s="64">
        <f t="shared" si="75"/>
        <v>-0.19099525136376136</v>
      </c>
      <c r="N91" s="47">
        <f t="shared" si="82"/>
        <v>1.3840283530002853</v>
      </c>
      <c r="O91" s="163">
        <f t="shared" si="83"/>
        <v>1.5260771394729051</v>
      </c>
      <c r="P91" s="64">
        <f t="shared" si="84"/>
        <v>0.10263430381660006</v>
      </c>
    </row>
    <row r="92" spans="1:16" ht="20.100000000000001" customHeight="1" x14ac:dyDescent="0.25">
      <c r="A92" s="44" t="s">
        <v>206</v>
      </c>
      <c r="B92" s="24">
        <v>44.54</v>
      </c>
      <c r="C92" s="160">
        <v>33.209999999999994</v>
      </c>
      <c r="D92" s="309">
        <f t="shared" si="63"/>
        <v>2.993603675774306E-4</v>
      </c>
      <c r="E92" s="259">
        <f t="shared" si="64"/>
        <v>2.4504316995105184E-4</v>
      </c>
      <c r="F92" s="64">
        <f t="shared" si="74"/>
        <v>-0.25437808711270782</v>
      </c>
      <c r="H92" s="24">
        <v>10.957000000000001</v>
      </c>
      <c r="I92" s="160">
        <v>73.743000000000009</v>
      </c>
      <c r="J92" s="324">
        <f t="shared" si="65"/>
        <v>2.9135911354927029E-4</v>
      </c>
      <c r="K92" s="259">
        <f t="shared" si="66"/>
        <v>2.1059250334895282E-3</v>
      </c>
      <c r="L92" s="64">
        <f t="shared" si="75"/>
        <v>5.7302181253992881</v>
      </c>
      <c r="N92" s="47">
        <f t="shared" si="82"/>
        <v>2.4600359227660533</v>
      </c>
      <c r="O92" s="163">
        <f t="shared" si="83"/>
        <v>22.205058717253845</v>
      </c>
      <c r="P92" s="64">
        <f t="shared" si="84"/>
        <v>8.0263148240073576</v>
      </c>
    </row>
    <row r="93" spans="1:16" ht="20.100000000000001" customHeight="1" x14ac:dyDescent="0.25">
      <c r="A93" s="44" t="s">
        <v>207</v>
      </c>
      <c r="B93" s="24">
        <v>869.89</v>
      </c>
      <c r="C93" s="160">
        <v>350.42</v>
      </c>
      <c r="D93" s="309">
        <f t="shared" si="63"/>
        <v>5.846667942342414E-3</v>
      </c>
      <c r="E93" s="259">
        <f t="shared" si="64"/>
        <v>2.5856075764603315E-3</v>
      </c>
      <c r="F93" s="64">
        <f t="shared" si="74"/>
        <v>-0.59716745795445403</v>
      </c>
      <c r="H93" s="24">
        <v>176.65899999999999</v>
      </c>
      <c r="I93" s="160">
        <v>69.570999999999998</v>
      </c>
      <c r="J93" s="324">
        <f t="shared" si="65"/>
        <v>4.6975640814548268E-3</v>
      </c>
      <c r="K93" s="259">
        <f t="shared" si="66"/>
        <v>1.9867826167215864E-3</v>
      </c>
      <c r="L93" s="64">
        <f t="shared" si="75"/>
        <v>-0.6061847966987246</v>
      </c>
      <c r="N93" s="47">
        <f t="shared" ref="N93" si="85">(H93/B93)*10</f>
        <v>2.0308199887342075</v>
      </c>
      <c r="O93" s="163">
        <f t="shared" ref="O93" si="86">(I93/C93)*10</f>
        <v>1.985360424633297</v>
      </c>
      <c r="P93" s="64">
        <f t="shared" ref="P93" si="87">(O93-N93)/N93</f>
        <v>-2.2384831916710212E-2</v>
      </c>
    </row>
    <row r="94" spans="1:16" ht="20.100000000000001" customHeight="1" x14ac:dyDescent="0.25">
      <c r="A94" s="44" t="s">
        <v>212</v>
      </c>
      <c r="B94" s="24">
        <v>456.76000000000005</v>
      </c>
      <c r="C94" s="160">
        <v>182.08</v>
      </c>
      <c r="D94" s="309">
        <f t="shared" si="63"/>
        <v>3.0699560281694481E-3</v>
      </c>
      <c r="E94" s="259">
        <f t="shared" si="64"/>
        <v>1.3434947420863455E-3</v>
      </c>
      <c r="F94" s="64">
        <f t="shared" si="74"/>
        <v>-0.60136614414572209</v>
      </c>
      <c r="H94" s="24">
        <v>120.932</v>
      </c>
      <c r="I94" s="160">
        <v>68.031000000000006</v>
      </c>
      <c r="J94" s="324">
        <f t="shared" si="65"/>
        <v>3.2157196604673133E-3</v>
      </c>
      <c r="K94" s="259">
        <f t="shared" si="66"/>
        <v>1.9428038722770445E-3</v>
      </c>
      <c r="L94" s="64">
        <f t="shared" si="75"/>
        <v>-0.43744418350808717</v>
      </c>
      <c r="N94" s="47">
        <f t="shared" ref="N94" si="88">(H94/B94)*10</f>
        <v>2.6476048690778526</v>
      </c>
      <c r="O94" s="163">
        <f t="shared" ref="O94" si="89">(I94/C94)*10</f>
        <v>3.7363246924428823</v>
      </c>
      <c r="P94" s="64">
        <f t="shared" ref="P94" si="90">(O94-N94)/N94</f>
        <v>0.41120932963997203</v>
      </c>
    </row>
    <row r="95" spans="1:16" ht="20.100000000000001" customHeight="1" thickBot="1" x14ac:dyDescent="0.3">
      <c r="A95" s="13" t="s">
        <v>17</v>
      </c>
      <c r="B95" s="24">
        <f>B96-SUM(B68:B94)</f>
        <v>3284.2999999999302</v>
      </c>
      <c r="C95" s="160">
        <f>C96-SUM(C68:C94)</f>
        <v>3237.0900000000256</v>
      </c>
      <c r="D95" s="309">
        <f t="shared" si="63"/>
        <v>2.2074298500999876E-2</v>
      </c>
      <c r="E95" s="259">
        <f t="shared" si="64"/>
        <v>2.3885179012853263E-2</v>
      </c>
      <c r="F95" s="64">
        <f>(C95-B95)/B95</f>
        <v>-1.4374448131993284E-2</v>
      </c>
      <c r="H95" s="24">
        <f>H96-SUM(H68:H94)</f>
        <v>946.65800000001036</v>
      </c>
      <c r="I95" s="160">
        <f>I96-SUM(I68:I94)</f>
        <v>796.45799999999144</v>
      </c>
      <c r="J95" s="325">
        <f t="shared" si="65"/>
        <v>2.5172714768123401E-2</v>
      </c>
      <c r="K95" s="259">
        <f t="shared" si="66"/>
        <v>2.2744949897929086E-2</v>
      </c>
      <c r="L95" s="64">
        <f t="shared" ref="L95" si="91">(I95-H95)/H95</f>
        <v>-0.15866342438348091</v>
      </c>
      <c r="N95" s="47">
        <f t="shared" si="61"/>
        <v>2.8823737173827926</v>
      </c>
      <c r="O95" s="163">
        <f t="shared" si="62"/>
        <v>2.4604135195499204</v>
      </c>
      <c r="P95" s="64">
        <f t="shared" ref="P95" si="92">(O95-N95)/N95</f>
        <v>-0.14639329913680099</v>
      </c>
    </row>
    <row r="96" spans="1:16" ht="26.25" customHeight="1" thickBot="1" x14ac:dyDescent="0.3">
      <c r="A96" s="17" t="s">
        <v>18</v>
      </c>
      <c r="B96" s="22">
        <v>148783.88999999998</v>
      </c>
      <c r="C96" s="165">
        <v>135527.13999999998</v>
      </c>
      <c r="D96" s="305">
        <f>SUM(D68:D95)</f>
        <v>0.99999999999999978</v>
      </c>
      <c r="E96" s="306">
        <f>SUM(E68:E95)</f>
        <v>1.0000000000000002</v>
      </c>
      <c r="F96" s="69">
        <f>(C96-B96)/B96</f>
        <v>-8.9100708416751315E-2</v>
      </c>
      <c r="G96" s="2"/>
      <c r="H96" s="22">
        <v>37606.512000000017</v>
      </c>
      <c r="I96" s="165">
        <v>35016.916000000005</v>
      </c>
      <c r="J96" s="317">
        <f t="shared" ref="J96" si="93">H96/$H$96</f>
        <v>1</v>
      </c>
      <c r="K96" s="306">
        <f t="shared" si="66"/>
        <v>1</v>
      </c>
      <c r="L96" s="69">
        <f>(I96-H96)/H96</f>
        <v>-6.8860308023249037E-2</v>
      </c>
      <c r="M96" s="2"/>
      <c r="N96" s="43">
        <f t="shared" si="61"/>
        <v>2.5275930075494073</v>
      </c>
      <c r="O96" s="170">
        <f t="shared" si="62"/>
        <v>2.5837567294639294</v>
      </c>
      <c r="P96" s="69">
        <f>(O96-N96)/N96</f>
        <v>2.2220239471612908E-2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AA10" sqref="AA10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93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0"/>
      <c r="M4" s="448" t="s">
        <v>104</v>
      </c>
      <c r="N4" s="449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151</v>
      </c>
      <c r="F5" s="458"/>
      <c r="G5" s="459" t="str">
        <f>E5</f>
        <v>jan-abril</v>
      </c>
      <c r="H5" s="459"/>
      <c r="I5" s="149" t="s">
        <v>138</v>
      </c>
      <c r="K5" s="460" t="str">
        <f>E5</f>
        <v>jan-abril</v>
      </c>
      <c r="L5" s="459"/>
      <c r="M5" s="461" t="str">
        <f>E5</f>
        <v>jan-abril</v>
      </c>
      <c r="N5" s="447"/>
      <c r="O5" s="149" t="str">
        <f>I5</f>
        <v>2022/2021</v>
      </c>
      <c r="P5"/>
      <c r="Q5" s="460" t="str">
        <f>E5</f>
        <v>jan-abril</v>
      </c>
      <c r="R5" s="458"/>
      <c r="S5" s="149" t="str">
        <f>O5</f>
        <v>2022/2021</v>
      </c>
    </row>
    <row r="6" spans="1:19" ht="15.75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160493.63999999996</v>
      </c>
      <c r="F7" s="165">
        <v>127390.14000000001</v>
      </c>
      <c r="G7" s="305">
        <f>E7/E15</f>
        <v>0.42006027750517116</v>
      </c>
      <c r="H7" s="306">
        <f>F7/F15</f>
        <v>0.36062149007311106</v>
      </c>
      <c r="I7" s="190">
        <f t="shared" ref="I7:I18" si="0">(F7-E7)/E7</f>
        <v>-0.20626050976225568</v>
      </c>
      <c r="J7" s="11"/>
      <c r="K7" s="22">
        <v>25599.385999999999</v>
      </c>
      <c r="L7" s="165">
        <v>18292.490999999998</v>
      </c>
      <c r="M7" s="305">
        <f>K7/K15</f>
        <v>0.48413727769433779</v>
      </c>
      <c r="N7" s="306">
        <f>L7/L15</f>
        <v>0.38483215072291793</v>
      </c>
      <c r="O7" s="190">
        <f t="shared" ref="O7:O18" si="1">(L7-K7)/K7</f>
        <v>-0.28543243185598283</v>
      </c>
      <c r="P7" s="51"/>
      <c r="Q7" s="219">
        <f t="shared" ref="Q7:Q18" si="2">(K7/E7)*10</f>
        <v>1.5950405262164911</v>
      </c>
      <c r="R7" s="220">
        <f t="shared" ref="R7:R18" si="3">(L7/F7)*10</f>
        <v>1.4359424520610462</v>
      </c>
      <c r="S7" s="67">
        <f>(R7-Q7)/Q7</f>
        <v>-9.9745474513323343E-2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94536.949999999968</v>
      </c>
      <c r="F8" s="209">
        <v>62157.200000000004</v>
      </c>
      <c r="G8" s="307">
        <f>E8/E7</f>
        <v>0.58903860614040526</v>
      </c>
      <c r="H8" s="308">
        <f>F8/F7</f>
        <v>0.48792787259673315</v>
      </c>
      <c r="I8" s="245">
        <f t="shared" si="0"/>
        <v>-0.34250893433731439</v>
      </c>
      <c r="J8" s="4"/>
      <c r="K8" s="208">
        <v>20054.101999999999</v>
      </c>
      <c r="L8" s="209">
        <v>12561.358999999999</v>
      </c>
      <c r="M8" s="312">
        <f>K8/K7</f>
        <v>0.78338214830621333</v>
      </c>
      <c r="N8" s="308">
        <f>L8/L7</f>
        <v>0.68669483013549115</v>
      </c>
      <c r="O8" s="246">
        <f t="shared" si="1"/>
        <v>-0.37362645308176856</v>
      </c>
      <c r="P8" s="56"/>
      <c r="Q8" s="221">
        <f t="shared" si="2"/>
        <v>2.1212977571203648</v>
      </c>
      <c r="R8" s="222">
        <f t="shared" si="3"/>
        <v>2.0209016815429264</v>
      </c>
      <c r="S8" s="210">
        <f t="shared" ref="S8:S18" si="4">(R8-Q8)/Q8</f>
        <v>-4.7327667811106762E-2</v>
      </c>
    </row>
    <row r="9" spans="1:19" ht="24" customHeight="1" x14ac:dyDescent="0.25">
      <c r="A9" s="13"/>
      <c r="B9" s="1" t="s">
        <v>37</v>
      </c>
      <c r="D9" s="1"/>
      <c r="E9" s="24">
        <v>37345.610000000008</v>
      </c>
      <c r="F9" s="160">
        <v>39252.57</v>
      </c>
      <c r="G9" s="309">
        <f>E9/E7</f>
        <v>0.23269214904715238</v>
      </c>
      <c r="H9" s="259">
        <f>F9/F7</f>
        <v>0.30812879238534469</v>
      </c>
      <c r="I9" s="210">
        <f t="shared" si="0"/>
        <v>5.1062494360113314E-2</v>
      </c>
      <c r="J9" s="1"/>
      <c r="K9" s="24">
        <v>3998.5619999999994</v>
      </c>
      <c r="L9" s="160">
        <v>4184.95</v>
      </c>
      <c r="M9" s="309">
        <f>K9/K7</f>
        <v>0.15619757442619911</v>
      </c>
      <c r="N9" s="259">
        <f>L9/L7</f>
        <v>0.22877966702293309</v>
      </c>
      <c r="O9" s="210">
        <f t="shared" si="1"/>
        <v>4.6613757645873791E-2</v>
      </c>
      <c r="P9" s="7"/>
      <c r="Q9" s="221">
        <f t="shared" si="2"/>
        <v>1.0706913074923661</v>
      </c>
      <c r="R9" s="222">
        <f t="shared" si="3"/>
        <v>1.0661594896843698</v>
      </c>
      <c r="S9" s="210">
        <f t="shared" si="4"/>
        <v>-4.2326091341958394E-3</v>
      </c>
    </row>
    <row r="10" spans="1:19" ht="24" customHeight="1" thickBot="1" x14ac:dyDescent="0.3">
      <c r="A10" s="13"/>
      <c r="B10" s="1" t="s">
        <v>36</v>
      </c>
      <c r="D10" s="1"/>
      <c r="E10" s="24">
        <v>28611.079999999998</v>
      </c>
      <c r="F10" s="160">
        <v>25980.370000000003</v>
      </c>
      <c r="G10" s="309">
        <f>E10/E7</f>
        <v>0.17826924481244244</v>
      </c>
      <c r="H10" s="259">
        <f>F10/F7</f>
        <v>0.20394333501792211</v>
      </c>
      <c r="I10" s="218">
        <f t="shared" si="0"/>
        <v>-9.1947245612538767E-2</v>
      </c>
      <c r="J10" s="1"/>
      <c r="K10" s="24">
        <v>1546.7220000000004</v>
      </c>
      <c r="L10" s="160">
        <v>1546.1820000000002</v>
      </c>
      <c r="M10" s="309">
        <f>K10/K7</f>
        <v>6.0420277267587613E-2</v>
      </c>
      <c r="N10" s="259">
        <f>L10/L7</f>
        <v>8.4525502841575839E-2</v>
      </c>
      <c r="O10" s="248">
        <f t="shared" si="1"/>
        <v>-3.4912544077099234E-4</v>
      </c>
      <c r="P10" s="7"/>
      <c r="Q10" s="221">
        <f t="shared" si="2"/>
        <v>0.54060245191722944</v>
      </c>
      <c r="R10" s="222">
        <f t="shared" si="3"/>
        <v>0.59513471132243312</v>
      </c>
      <c r="S10" s="210">
        <f t="shared" si="4"/>
        <v>0.10087312629050561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221579.24000000005</v>
      </c>
      <c r="F11" s="165">
        <v>225861.52000000002</v>
      </c>
      <c r="G11" s="305">
        <f>E11/E15</f>
        <v>0.57993972249482884</v>
      </c>
      <c r="H11" s="306">
        <f>F11/F15</f>
        <v>0.63937850992688894</v>
      </c>
      <c r="I11" s="190">
        <f t="shared" si="0"/>
        <v>1.9326178752124834E-2</v>
      </c>
      <c r="J11" s="11"/>
      <c r="K11" s="22">
        <v>27276.909999999989</v>
      </c>
      <c r="L11" s="165">
        <v>29241.195999999982</v>
      </c>
      <c r="M11" s="305">
        <f>K11/K15</f>
        <v>0.5158627223056621</v>
      </c>
      <c r="N11" s="306">
        <f>L11/L15</f>
        <v>0.61516784927708201</v>
      </c>
      <c r="O11" s="190">
        <f t="shared" si="1"/>
        <v>7.2012775640642346E-2</v>
      </c>
      <c r="P11" s="7"/>
      <c r="Q11" s="223">
        <f t="shared" si="2"/>
        <v>1.2310228160363752</v>
      </c>
      <c r="R11" s="224">
        <f t="shared" si="3"/>
        <v>1.2946515192140735</v>
      </c>
      <c r="S11" s="69">
        <f t="shared" si="4"/>
        <v>5.1687671705849328E-2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126432.63000000006</v>
      </c>
      <c r="F12" s="161">
        <v>111410.83000000002</v>
      </c>
      <c r="G12" s="309">
        <f>E12/E11</f>
        <v>0.57059781412735255</v>
      </c>
      <c r="H12" s="259">
        <f>F12/F11</f>
        <v>0.4932705225750717</v>
      </c>
      <c r="I12" s="245">
        <f t="shared" si="0"/>
        <v>-0.11881268308663705</v>
      </c>
      <c r="J12" s="4"/>
      <c r="K12" s="36">
        <v>19522.982999999989</v>
      </c>
      <c r="L12" s="161">
        <v>19249.21899999999</v>
      </c>
      <c r="M12" s="309">
        <f>K12/K11</f>
        <v>0.71573294042470348</v>
      </c>
      <c r="N12" s="259">
        <f>L12/L11</f>
        <v>0.65829109725881263</v>
      </c>
      <c r="O12" s="245">
        <f t="shared" si="1"/>
        <v>-1.4022652173594545E-2</v>
      </c>
      <c r="P12" s="56"/>
      <c r="Q12" s="221">
        <f t="shared" si="2"/>
        <v>1.5441411762137651</v>
      </c>
      <c r="R12" s="222">
        <f t="shared" si="3"/>
        <v>1.727769104673216</v>
      </c>
      <c r="S12" s="210">
        <f t="shared" si="4"/>
        <v>0.11891913206388721</v>
      </c>
    </row>
    <row r="13" spans="1:19" ht="24" customHeight="1" x14ac:dyDescent="0.25">
      <c r="A13" s="13"/>
      <c r="B13" s="4" t="s">
        <v>37</v>
      </c>
      <c r="D13" s="4"/>
      <c r="E13" s="189">
        <v>32515.650000000005</v>
      </c>
      <c r="F13" s="187">
        <v>31256.679999999993</v>
      </c>
      <c r="G13" s="309">
        <f>E13/E11</f>
        <v>0.14674501997569808</v>
      </c>
      <c r="H13" s="259">
        <f>F13/F11</f>
        <v>0.13838869055693945</v>
      </c>
      <c r="I13" s="210">
        <f t="shared" si="0"/>
        <v>-3.8718893824973878E-2</v>
      </c>
      <c r="J13" s="211"/>
      <c r="K13" s="189">
        <v>2610.7279999999996</v>
      </c>
      <c r="L13" s="187">
        <v>2452.4879999999989</v>
      </c>
      <c r="M13" s="309">
        <f>K13/K11</f>
        <v>9.5712014300740098E-2</v>
      </c>
      <c r="N13" s="259">
        <f>L13/L11</f>
        <v>8.3870988040297689E-2</v>
      </c>
      <c r="O13" s="210">
        <f t="shared" si="1"/>
        <v>-6.0611446309228961E-2</v>
      </c>
      <c r="P13" s="212"/>
      <c r="Q13" s="221">
        <f t="shared" si="2"/>
        <v>0.80291428896546713</v>
      </c>
      <c r="R13" s="222">
        <f t="shared" si="3"/>
        <v>0.78462843782513025</v>
      </c>
      <c r="S13" s="210">
        <f t="shared" si="4"/>
        <v>-2.2774350128825938E-2</v>
      </c>
    </row>
    <row r="14" spans="1:19" ht="24" customHeight="1" thickBot="1" x14ac:dyDescent="0.3">
      <c r="A14" s="13"/>
      <c r="B14" s="1" t="s">
        <v>36</v>
      </c>
      <c r="D14" s="1"/>
      <c r="E14" s="189">
        <v>62630.959999999992</v>
      </c>
      <c r="F14" s="187">
        <v>83194.010000000009</v>
      </c>
      <c r="G14" s="309">
        <f>E14/E11</f>
        <v>0.28265716589694945</v>
      </c>
      <c r="H14" s="259">
        <f>F14/F11</f>
        <v>0.36834078686798888</v>
      </c>
      <c r="I14" s="218">
        <f t="shared" si="0"/>
        <v>0.32832084962453106</v>
      </c>
      <c r="J14" s="211"/>
      <c r="K14" s="189">
        <v>5143.1990000000023</v>
      </c>
      <c r="L14" s="187">
        <v>7539.4889999999959</v>
      </c>
      <c r="M14" s="309">
        <f>K14/K11</f>
        <v>0.18855504527455655</v>
      </c>
      <c r="N14" s="259">
        <f>L14/L11</f>
        <v>0.25783791470088985</v>
      </c>
      <c r="O14" s="248">
        <f t="shared" si="1"/>
        <v>0.46591430741839707</v>
      </c>
      <c r="P14" s="212"/>
      <c r="Q14" s="221">
        <f t="shared" si="2"/>
        <v>0.82119114891421163</v>
      </c>
      <c r="R14" s="222">
        <f t="shared" si="3"/>
        <v>0.90625382764936979</v>
      </c>
      <c r="S14" s="210">
        <f t="shared" si="4"/>
        <v>0.10358450507854232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382072.88</v>
      </c>
      <c r="F15" s="165">
        <v>353251.66000000003</v>
      </c>
      <c r="G15" s="305">
        <f>G7+G11</f>
        <v>1</v>
      </c>
      <c r="H15" s="306">
        <f>H7+H11</f>
        <v>1</v>
      </c>
      <c r="I15" s="190">
        <f t="shared" si="0"/>
        <v>-7.543382822669846E-2</v>
      </c>
      <c r="J15" s="11"/>
      <c r="K15" s="22">
        <v>52876.295999999995</v>
      </c>
      <c r="L15" s="165">
        <v>47533.686999999984</v>
      </c>
      <c r="M15" s="305">
        <f>M7+M11</f>
        <v>0.99999999999999989</v>
      </c>
      <c r="N15" s="306">
        <f>N7+N11</f>
        <v>1</v>
      </c>
      <c r="O15" s="190">
        <f t="shared" si="1"/>
        <v>-0.10103977404166153</v>
      </c>
      <c r="P15" s="7"/>
      <c r="Q15" s="223">
        <f t="shared" si="2"/>
        <v>1.3839321963914317</v>
      </c>
      <c r="R15" s="224">
        <f t="shared" si="3"/>
        <v>1.3456040659511688</v>
      </c>
      <c r="S15" s="69">
        <f t="shared" si="4"/>
        <v>-2.7695092678819516E-2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220969.58000000002</v>
      </c>
      <c r="F16" s="209">
        <f t="shared" ref="F16:F17" si="5">F8+F12</f>
        <v>173568.03000000003</v>
      </c>
      <c r="G16" s="307">
        <f>E16/E15</f>
        <v>0.57834405833777058</v>
      </c>
      <c r="H16" s="308">
        <f>F16/F15</f>
        <v>0.49134384817894416</v>
      </c>
      <c r="I16" s="246">
        <f t="shared" si="0"/>
        <v>-0.21451617910483417</v>
      </c>
      <c r="J16" s="4"/>
      <c r="K16" s="208">
        <f t="shared" ref="K16:L18" si="6">K8+K12</f>
        <v>39577.084999999992</v>
      </c>
      <c r="L16" s="209">
        <f t="shared" si="6"/>
        <v>31810.577999999987</v>
      </c>
      <c r="M16" s="312">
        <f>K16/K15</f>
        <v>0.74848444376663592</v>
      </c>
      <c r="N16" s="308">
        <f>L16/L15</f>
        <v>0.66922176687030399</v>
      </c>
      <c r="O16" s="246">
        <f t="shared" si="1"/>
        <v>-0.19623746923251187</v>
      </c>
      <c r="P16" s="56"/>
      <c r="Q16" s="221">
        <f t="shared" si="2"/>
        <v>1.7910648606020787</v>
      </c>
      <c r="R16" s="222">
        <f t="shared" si="3"/>
        <v>1.8327440831125399</v>
      </c>
      <c r="S16" s="210">
        <f t="shared" si="4"/>
        <v>2.3270638281882451E-2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69861.260000000009</v>
      </c>
      <c r="F17" s="187">
        <f t="shared" si="5"/>
        <v>70509.25</v>
      </c>
      <c r="G17" s="310">
        <f>E17/E15</f>
        <v>0.18284799486422593</v>
      </c>
      <c r="H17" s="259">
        <f>F17/F15</f>
        <v>0.19960061900346057</v>
      </c>
      <c r="I17" s="210">
        <f t="shared" si="0"/>
        <v>9.2753838107126983E-3</v>
      </c>
      <c r="J17" s="211"/>
      <c r="K17" s="189">
        <f t="shared" si="6"/>
        <v>6609.2899999999991</v>
      </c>
      <c r="L17" s="187">
        <f t="shared" si="6"/>
        <v>6637.4379999999983</v>
      </c>
      <c r="M17" s="309">
        <f>K17/K15</f>
        <v>0.124995328719697</v>
      </c>
      <c r="N17" s="259">
        <f>L17/L15</f>
        <v>0.13963650663160215</v>
      </c>
      <c r="O17" s="210">
        <f t="shared" si="1"/>
        <v>4.2588538254486087E-3</v>
      </c>
      <c r="P17" s="212"/>
      <c r="Q17" s="221">
        <f t="shared" si="2"/>
        <v>0.9460593753963209</v>
      </c>
      <c r="R17" s="222">
        <f t="shared" si="3"/>
        <v>0.94135705598910757</v>
      </c>
      <c r="S17" s="210">
        <f t="shared" si="4"/>
        <v>-4.9704273637618621E-3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91242.04</v>
      </c>
      <c r="F18" s="217">
        <f>F10+F14</f>
        <v>109174.38</v>
      </c>
      <c r="G18" s="311">
        <f>E18/E15</f>
        <v>0.23880794679800355</v>
      </c>
      <c r="H18" s="265">
        <f>F18/F15</f>
        <v>0.30905553281759524</v>
      </c>
      <c r="I18" s="247">
        <f t="shared" si="0"/>
        <v>0.19653593891587706</v>
      </c>
      <c r="J18" s="211"/>
      <c r="K18" s="216">
        <f t="shared" si="6"/>
        <v>6689.921000000003</v>
      </c>
      <c r="L18" s="217">
        <f t="shared" si="6"/>
        <v>9085.6709999999966</v>
      </c>
      <c r="M18" s="311">
        <f>K18/K15</f>
        <v>0.12652022751366707</v>
      </c>
      <c r="N18" s="265">
        <f>L18/L15</f>
        <v>0.19114172649809386</v>
      </c>
      <c r="O18" s="218">
        <f t="shared" si="1"/>
        <v>0.35811334692890884</v>
      </c>
      <c r="P18" s="212"/>
      <c r="Q18" s="225">
        <f t="shared" si="2"/>
        <v>0.73320598706473505</v>
      </c>
      <c r="R18" s="226">
        <f t="shared" si="3"/>
        <v>0.83221640461800628</v>
      </c>
      <c r="S18" s="218">
        <f t="shared" si="4"/>
        <v>0.13503765558385922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41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151</v>
      </c>
      <c r="C5" s="459"/>
      <c r="D5" s="457" t="str">
        <f>B5</f>
        <v>jan-abril</v>
      </c>
      <c r="E5" s="459"/>
      <c r="F5" s="149" t="s">
        <v>138</v>
      </c>
      <c r="H5" s="460" t="str">
        <f>B5</f>
        <v>jan-abril</v>
      </c>
      <c r="I5" s="459"/>
      <c r="J5" s="457" t="str">
        <f>B5</f>
        <v>jan-abril</v>
      </c>
      <c r="K5" s="458"/>
      <c r="L5" s="149" t="str">
        <f>F5</f>
        <v>2022/2021</v>
      </c>
      <c r="N5" s="460" t="str">
        <f>B5</f>
        <v>jan-abril</v>
      </c>
      <c r="O5" s="458"/>
      <c r="P5" s="149" t="str">
        <f>F5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171</v>
      </c>
      <c r="B7" s="45">
        <v>66997.67</v>
      </c>
      <c r="C7" s="167">
        <v>91467.64</v>
      </c>
      <c r="D7" s="309">
        <f>B7/$B$33</f>
        <v>0.17535311587674057</v>
      </c>
      <c r="E7" s="308">
        <f>C7/$C$33</f>
        <v>0.25893053128186289</v>
      </c>
      <c r="F7" s="64">
        <f>(C7-B7)/B7</f>
        <v>0.36523613433123869</v>
      </c>
      <c r="H7" s="45">
        <v>6148.4330000000009</v>
      </c>
      <c r="I7" s="167">
        <v>8837.228000000001</v>
      </c>
      <c r="J7" s="309">
        <f>H7/$H$33</f>
        <v>0.11627957071728322</v>
      </c>
      <c r="K7" s="308">
        <f>I7/$I$33</f>
        <v>0.1859150543066436</v>
      </c>
      <c r="L7" s="64">
        <f>(I7-H7)/H7</f>
        <v>0.43731386517507786</v>
      </c>
      <c r="N7" s="39">
        <f t="shared" ref="N7:N33" si="0">(H7/B7)*10</f>
        <v>0.91770848150390927</v>
      </c>
      <c r="O7" s="172">
        <f t="shared" ref="O7:O33" si="1">(I7/C7)*10</f>
        <v>0.96615896069910634</v>
      </c>
      <c r="P7" s="73">
        <f>(O7-N7)/N7</f>
        <v>5.2795065286743437E-2</v>
      </c>
    </row>
    <row r="8" spans="1:16" ht="20.100000000000001" customHeight="1" x14ac:dyDescent="0.25">
      <c r="A8" s="13" t="s">
        <v>162</v>
      </c>
      <c r="B8" s="24">
        <v>41969.260000000009</v>
      </c>
      <c r="C8" s="160">
        <v>38725.43</v>
      </c>
      <c r="D8" s="309">
        <f t="shared" ref="D8:D32" si="2">B8/$B$33</f>
        <v>0.10984621572721939</v>
      </c>
      <c r="E8" s="259">
        <f t="shared" ref="E8:E32" si="3">C8/$C$33</f>
        <v>0.10962561364892098</v>
      </c>
      <c r="F8" s="64">
        <f t="shared" ref="F8:F33" si="4">(C8-B8)/B8</f>
        <v>-7.7290616989673114E-2</v>
      </c>
      <c r="H8" s="24">
        <v>5044.0250000000005</v>
      </c>
      <c r="I8" s="160">
        <v>4991.2209999999986</v>
      </c>
      <c r="J8" s="309">
        <f t="shared" ref="J8:J32" si="5">H8/$H$33</f>
        <v>9.5392933725917561E-2</v>
      </c>
      <c r="K8" s="259">
        <f t="shared" ref="K8:K32" si="6">I8/$I$33</f>
        <v>0.1050038680988495</v>
      </c>
      <c r="L8" s="64">
        <f t="shared" ref="L8:L33" si="7">(I8-H8)/H8</f>
        <v>-1.0468623767725557E-2</v>
      </c>
      <c r="N8" s="39">
        <f t="shared" si="0"/>
        <v>1.2018379642624148</v>
      </c>
      <c r="O8" s="173">
        <f t="shared" si="1"/>
        <v>1.2888742616931559</v>
      </c>
      <c r="P8" s="64">
        <f t="shared" ref="P8:P71" si="8">(O8-N8)/N8</f>
        <v>7.2419327745364123E-2</v>
      </c>
    </row>
    <row r="9" spans="1:16" ht="20.100000000000001" customHeight="1" x14ac:dyDescent="0.25">
      <c r="A9" s="13" t="s">
        <v>163</v>
      </c>
      <c r="B9" s="24">
        <v>12341.590000000002</v>
      </c>
      <c r="C9" s="160">
        <v>10648.779999999999</v>
      </c>
      <c r="D9" s="309">
        <f t="shared" si="2"/>
        <v>3.2301664541068711E-2</v>
      </c>
      <c r="E9" s="259">
        <f t="shared" si="3"/>
        <v>3.0145024654661207E-2</v>
      </c>
      <c r="F9" s="64">
        <f t="shared" si="4"/>
        <v>-0.13716303977040259</v>
      </c>
      <c r="H9" s="24">
        <v>2684.36</v>
      </c>
      <c r="I9" s="160">
        <v>2942.9570000000003</v>
      </c>
      <c r="J9" s="309">
        <f t="shared" si="5"/>
        <v>5.0766793498546112E-2</v>
      </c>
      <c r="K9" s="259">
        <f t="shared" si="6"/>
        <v>6.1913080716839819E-2</v>
      </c>
      <c r="L9" s="64">
        <f t="shared" si="7"/>
        <v>9.6334694303297691E-2</v>
      </c>
      <c r="N9" s="39">
        <f t="shared" si="0"/>
        <v>2.1750519989725796</v>
      </c>
      <c r="O9" s="173">
        <f t="shared" si="1"/>
        <v>2.763656493983349</v>
      </c>
      <c r="P9" s="64">
        <f t="shared" si="8"/>
        <v>0.27061628654800257</v>
      </c>
    </row>
    <row r="10" spans="1:16" ht="20.100000000000001" customHeight="1" x14ac:dyDescent="0.25">
      <c r="A10" s="13" t="s">
        <v>164</v>
      </c>
      <c r="B10" s="24">
        <v>15171.9</v>
      </c>
      <c r="C10" s="160">
        <v>15192.750000000002</v>
      </c>
      <c r="D10" s="309">
        <f t="shared" si="2"/>
        <v>3.9709439727834125E-2</v>
      </c>
      <c r="E10" s="259">
        <f t="shared" si="3"/>
        <v>4.3008290463518277E-2</v>
      </c>
      <c r="F10" s="64">
        <f t="shared" si="4"/>
        <v>1.3742510825936226E-3</v>
      </c>
      <c r="H10" s="24">
        <v>2476.3629999999994</v>
      </c>
      <c r="I10" s="160">
        <v>2679.0260000000003</v>
      </c>
      <c r="J10" s="309">
        <f t="shared" si="5"/>
        <v>4.6833140505908338E-2</v>
      </c>
      <c r="K10" s="259">
        <f t="shared" si="6"/>
        <v>5.63605764476044E-2</v>
      </c>
      <c r="L10" s="64">
        <f t="shared" si="7"/>
        <v>8.1838971103994435E-2</v>
      </c>
      <c r="N10" s="39">
        <f t="shared" si="0"/>
        <v>1.6322036132587214</v>
      </c>
      <c r="O10" s="173">
        <f t="shared" si="1"/>
        <v>1.7633581807111944</v>
      </c>
      <c r="P10" s="64">
        <f t="shared" si="8"/>
        <v>8.0354293047189593E-2</v>
      </c>
    </row>
    <row r="11" spans="1:16" ht="20.100000000000001" customHeight="1" x14ac:dyDescent="0.25">
      <c r="A11" s="13" t="s">
        <v>170</v>
      </c>
      <c r="B11" s="24">
        <v>13488.739999999998</v>
      </c>
      <c r="C11" s="160">
        <v>12472.449999999997</v>
      </c>
      <c r="D11" s="309">
        <f t="shared" si="2"/>
        <v>3.5304102191184045E-2</v>
      </c>
      <c r="E11" s="259">
        <f t="shared" si="3"/>
        <v>3.5307548165520286E-2</v>
      </c>
      <c r="F11" s="64">
        <f t="shared" si="4"/>
        <v>-7.5343582869860412E-2</v>
      </c>
      <c r="H11" s="24">
        <v>2481.159000000001</v>
      </c>
      <c r="I11" s="160">
        <v>2633.1619999999998</v>
      </c>
      <c r="J11" s="309">
        <f t="shared" si="5"/>
        <v>4.6923842774463639E-2</v>
      </c>
      <c r="K11" s="259">
        <f t="shared" si="6"/>
        <v>5.5395702841229189E-2</v>
      </c>
      <c r="L11" s="64">
        <f t="shared" si="7"/>
        <v>6.1262901732617191E-2</v>
      </c>
      <c r="N11" s="39">
        <f t="shared" si="0"/>
        <v>1.8394297762430005</v>
      </c>
      <c r="O11" s="173">
        <f t="shared" si="1"/>
        <v>2.111182646553003</v>
      </c>
      <c r="P11" s="64">
        <f t="shared" si="8"/>
        <v>0.14773756183563172</v>
      </c>
    </row>
    <row r="12" spans="1:16" ht="20.100000000000001" customHeight="1" x14ac:dyDescent="0.25">
      <c r="A12" s="13" t="s">
        <v>165</v>
      </c>
      <c r="B12" s="24">
        <v>16296.92</v>
      </c>
      <c r="C12" s="160">
        <v>14796.25</v>
      </c>
      <c r="D12" s="309">
        <f t="shared" si="2"/>
        <v>4.265395649123277E-2</v>
      </c>
      <c r="E12" s="259">
        <f t="shared" si="3"/>
        <v>4.1885861201614728E-2</v>
      </c>
      <c r="F12" s="64">
        <f t="shared" si="4"/>
        <v>-9.2083043912592075E-2</v>
      </c>
      <c r="H12" s="24">
        <v>2434.652</v>
      </c>
      <c r="I12" s="160">
        <v>2372.3159999999998</v>
      </c>
      <c r="J12" s="309">
        <f t="shared" si="5"/>
        <v>4.6044299320814747E-2</v>
      </c>
      <c r="K12" s="259">
        <f t="shared" si="6"/>
        <v>4.9908099912384228E-2</v>
      </c>
      <c r="L12" s="64">
        <f t="shared" si="7"/>
        <v>-2.5603659167716879E-2</v>
      </c>
      <c r="N12" s="39">
        <f t="shared" si="0"/>
        <v>1.493933823078226</v>
      </c>
      <c r="O12" s="173">
        <f t="shared" si="1"/>
        <v>1.6033224634620258</v>
      </c>
      <c r="P12" s="64">
        <f t="shared" si="8"/>
        <v>7.3221878167539126E-2</v>
      </c>
    </row>
    <row r="13" spans="1:16" ht="20.100000000000001" customHeight="1" x14ac:dyDescent="0.25">
      <c r="A13" s="13" t="s">
        <v>174</v>
      </c>
      <c r="B13" s="24">
        <v>8098.350000000004</v>
      </c>
      <c r="C13" s="160">
        <v>19879.79</v>
      </c>
      <c r="D13" s="309">
        <f t="shared" si="2"/>
        <v>2.1195825257212718E-2</v>
      </c>
      <c r="E13" s="259">
        <f t="shared" si="3"/>
        <v>5.627656498486093E-2</v>
      </c>
      <c r="F13" s="64">
        <f t="shared" si="4"/>
        <v>1.4547951125846612</v>
      </c>
      <c r="H13" s="24">
        <v>1140.9890000000003</v>
      </c>
      <c r="I13" s="160">
        <v>1956.5470000000005</v>
      </c>
      <c r="J13" s="309">
        <f t="shared" si="5"/>
        <v>2.1578459277858647E-2</v>
      </c>
      <c r="K13" s="259">
        <f t="shared" si="6"/>
        <v>4.1161271584087299E-2</v>
      </c>
      <c r="L13" s="64">
        <f t="shared" si="7"/>
        <v>0.71478164995455695</v>
      </c>
      <c r="N13" s="39">
        <f t="shared" si="0"/>
        <v>1.4089153963461689</v>
      </c>
      <c r="O13" s="173">
        <f t="shared" si="1"/>
        <v>0.98418896779090748</v>
      </c>
      <c r="P13" s="64">
        <f t="shared" si="8"/>
        <v>-0.30145630437195298</v>
      </c>
    </row>
    <row r="14" spans="1:16" ht="20.100000000000001" customHeight="1" x14ac:dyDescent="0.25">
      <c r="A14" s="13" t="s">
        <v>169</v>
      </c>
      <c r="B14" s="24">
        <v>9678.0099999999984</v>
      </c>
      <c r="C14" s="160">
        <v>9186.4299999999985</v>
      </c>
      <c r="D14" s="309">
        <f t="shared" si="2"/>
        <v>2.5330272067465239E-2</v>
      </c>
      <c r="E14" s="259">
        <f t="shared" si="3"/>
        <v>2.6005341347865137E-2</v>
      </c>
      <c r="F14" s="64">
        <f t="shared" si="4"/>
        <v>-5.079349990338923E-2</v>
      </c>
      <c r="H14" s="24">
        <v>1989.1390000000004</v>
      </c>
      <c r="I14" s="160">
        <v>1849.193</v>
      </c>
      <c r="J14" s="309">
        <f t="shared" si="5"/>
        <v>3.7618728059166627E-2</v>
      </c>
      <c r="K14" s="259">
        <f t="shared" si="6"/>
        <v>3.8902789089346246E-2</v>
      </c>
      <c r="L14" s="64">
        <f t="shared" si="7"/>
        <v>-7.0355063170547835E-2</v>
      </c>
      <c r="N14" s="39">
        <f t="shared" si="0"/>
        <v>2.0553181904131126</v>
      </c>
      <c r="O14" s="173">
        <f t="shared" si="1"/>
        <v>2.0129615095309061</v>
      </c>
      <c r="P14" s="64">
        <f t="shared" si="8"/>
        <v>-2.0608332607464974E-2</v>
      </c>
    </row>
    <row r="15" spans="1:16" ht="20.100000000000001" customHeight="1" x14ac:dyDescent="0.25">
      <c r="A15" s="13" t="s">
        <v>167</v>
      </c>
      <c r="B15" s="24">
        <v>24111.439999999995</v>
      </c>
      <c r="C15" s="160">
        <v>16106.739999999998</v>
      </c>
      <c r="D15" s="309">
        <f t="shared" si="2"/>
        <v>6.3106913005707171E-2</v>
      </c>
      <c r="E15" s="259">
        <f t="shared" si="3"/>
        <v>4.5595652685680221E-2</v>
      </c>
      <c r="F15" s="64">
        <f t="shared" si="4"/>
        <v>-0.33198763740365567</v>
      </c>
      <c r="H15" s="24">
        <v>2400.384</v>
      </c>
      <c r="I15" s="160">
        <v>1586.3249999999996</v>
      </c>
      <c r="J15" s="309">
        <f t="shared" si="5"/>
        <v>4.5396220642989052E-2</v>
      </c>
      <c r="K15" s="259">
        <f t="shared" si="6"/>
        <v>3.3372647907577616E-2</v>
      </c>
      <c r="L15" s="64">
        <f t="shared" si="7"/>
        <v>-0.33913698808190706</v>
      </c>
      <c r="N15" s="39">
        <f t="shared" si="0"/>
        <v>0.99553738806143488</v>
      </c>
      <c r="O15" s="173">
        <f t="shared" si="1"/>
        <v>0.98488272611341576</v>
      </c>
      <c r="P15" s="64">
        <f t="shared" si="8"/>
        <v>-1.0702422707364573E-2</v>
      </c>
    </row>
    <row r="16" spans="1:16" ht="20.100000000000001" customHeight="1" x14ac:dyDescent="0.25">
      <c r="A16" s="13" t="s">
        <v>184</v>
      </c>
      <c r="B16" s="24">
        <v>23340.549999999996</v>
      </c>
      <c r="C16" s="160">
        <v>23854.909999999996</v>
      </c>
      <c r="D16" s="309">
        <f t="shared" si="2"/>
        <v>6.1089261294860801E-2</v>
      </c>
      <c r="E16" s="259">
        <f t="shared" si="3"/>
        <v>6.7529505735372891E-2</v>
      </c>
      <c r="F16" s="64">
        <f t="shared" si="4"/>
        <v>2.2037184213739638E-2</v>
      </c>
      <c r="H16" s="24">
        <v>1248.6189999999999</v>
      </c>
      <c r="I16" s="160">
        <v>1512.1179999999997</v>
      </c>
      <c r="J16" s="309">
        <f t="shared" si="5"/>
        <v>2.361396494187111E-2</v>
      </c>
      <c r="K16" s="259">
        <f t="shared" si="6"/>
        <v>3.1811502440364015E-2</v>
      </c>
      <c r="L16" s="64">
        <f t="shared" si="7"/>
        <v>0.21103234853866537</v>
      </c>
      <c r="N16" s="39">
        <f t="shared" si="0"/>
        <v>0.53495697402160625</v>
      </c>
      <c r="O16" s="173">
        <f t="shared" si="1"/>
        <v>0.63388124289716452</v>
      </c>
      <c r="P16" s="64">
        <f t="shared" si="8"/>
        <v>0.18492004718039781</v>
      </c>
    </row>
    <row r="17" spans="1:16" ht="20.100000000000001" customHeight="1" x14ac:dyDescent="0.25">
      <c r="A17" s="13" t="s">
        <v>180</v>
      </c>
      <c r="B17" s="24">
        <v>6701.4600000000009</v>
      </c>
      <c r="C17" s="160">
        <v>5616.5800000000008</v>
      </c>
      <c r="D17" s="309">
        <f t="shared" si="2"/>
        <v>1.7539742679459482E-2</v>
      </c>
      <c r="E17" s="259">
        <f t="shared" si="3"/>
        <v>1.589965635264106E-2</v>
      </c>
      <c r="F17" s="64">
        <f t="shared" si="4"/>
        <v>-0.16188711116682036</v>
      </c>
      <c r="H17" s="24">
        <v>1868.8539999999998</v>
      </c>
      <c r="I17" s="160">
        <v>1500.232</v>
      </c>
      <c r="J17" s="309">
        <f t="shared" si="5"/>
        <v>3.5343890199873294E-2</v>
      </c>
      <c r="K17" s="259">
        <f t="shared" si="6"/>
        <v>3.1561448199884004E-2</v>
      </c>
      <c r="L17" s="64">
        <f t="shared" si="7"/>
        <v>-0.1972449426225911</v>
      </c>
      <c r="N17" s="39">
        <f t="shared" si="0"/>
        <v>2.7887266356883416</v>
      </c>
      <c r="O17" s="173">
        <f t="shared" si="1"/>
        <v>2.6710774172183065</v>
      </c>
      <c r="P17" s="64">
        <f t="shared" si="8"/>
        <v>-4.2187433133257145E-2</v>
      </c>
    </row>
    <row r="18" spans="1:16" ht="20.100000000000001" customHeight="1" x14ac:dyDescent="0.25">
      <c r="A18" s="13" t="s">
        <v>173</v>
      </c>
      <c r="B18" s="24">
        <v>22669.94</v>
      </c>
      <c r="C18" s="160">
        <v>8412.4100000000017</v>
      </c>
      <c r="D18" s="309">
        <f t="shared" si="2"/>
        <v>5.9334072598924058E-2</v>
      </c>
      <c r="E18" s="259">
        <f t="shared" si="3"/>
        <v>2.3814212224791811E-2</v>
      </c>
      <c r="F18" s="64">
        <f t="shared" si="4"/>
        <v>-0.62891785333353323</v>
      </c>
      <c r="H18" s="24">
        <v>4217.3990000000003</v>
      </c>
      <c r="I18" s="160">
        <v>1491.3220000000001</v>
      </c>
      <c r="J18" s="309">
        <f t="shared" si="5"/>
        <v>7.9759728253280066E-2</v>
      </c>
      <c r="K18" s="259">
        <f t="shared" si="6"/>
        <v>3.1374002189226341E-2</v>
      </c>
      <c r="L18" s="64">
        <f t="shared" si="7"/>
        <v>-0.64638821226068488</v>
      </c>
      <c r="N18" s="39">
        <f t="shared" si="0"/>
        <v>1.860348549665328</v>
      </c>
      <c r="O18" s="173">
        <f t="shared" si="1"/>
        <v>1.7727642851453982</v>
      </c>
      <c r="P18" s="64">
        <f t="shared" si="8"/>
        <v>-4.7079491924073062E-2</v>
      </c>
    </row>
    <row r="19" spans="1:16" ht="20.100000000000001" customHeight="1" x14ac:dyDescent="0.25">
      <c r="A19" s="13" t="s">
        <v>172</v>
      </c>
      <c r="B19" s="24">
        <v>9968.7200000000012</v>
      </c>
      <c r="C19" s="160">
        <v>8749.9</v>
      </c>
      <c r="D19" s="309">
        <f t="shared" si="2"/>
        <v>2.6091147845929294E-2</v>
      </c>
      <c r="E19" s="259">
        <f t="shared" si="3"/>
        <v>2.4769593439419361E-2</v>
      </c>
      <c r="F19" s="64">
        <f t="shared" si="4"/>
        <v>-0.12226444317826174</v>
      </c>
      <c r="H19" s="24">
        <v>1501.9079999999999</v>
      </c>
      <c r="I19" s="160">
        <v>1210.3910000000001</v>
      </c>
      <c r="J19" s="309">
        <f t="shared" si="5"/>
        <v>2.840418322796286E-2</v>
      </c>
      <c r="K19" s="259">
        <f t="shared" si="6"/>
        <v>2.5463856822215365E-2</v>
      </c>
      <c r="L19" s="64">
        <f t="shared" si="7"/>
        <v>-0.19409777429775982</v>
      </c>
      <c r="N19" s="39">
        <f t="shared" si="0"/>
        <v>1.5066207095795647</v>
      </c>
      <c r="O19" s="173">
        <f t="shared" si="1"/>
        <v>1.38331980936925</v>
      </c>
      <c r="P19" s="64">
        <f t="shared" si="8"/>
        <v>-8.1839376975458455E-2</v>
      </c>
    </row>
    <row r="20" spans="1:16" ht="20.100000000000001" customHeight="1" x14ac:dyDescent="0.25">
      <c r="A20" s="13" t="s">
        <v>166</v>
      </c>
      <c r="B20" s="24">
        <v>6868.8200000000006</v>
      </c>
      <c r="C20" s="160">
        <v>5278.2400000000016</v>
      </c>
      <c r="D20" s="309">
        <f t="shared" si="2"/>
        <v>1.7977774292695155E-2</v>
      </c>
      <c r="E20" s="259">
        <f t="shared" si="3"/>
        <v>1.4941868921436919E-2</v>
      </c>
      <c r="F20" s="64">
        <f t="shared" si="4"/>
        <v>-0.23156524701477094</v>
      </c>
      <c r="H20" s="24">
        <v>1341.451</v>
      </c>
      <c r="I20" s="160">
        <v>1044.894</v>
      </c>
      <c r="J20" s="309">
        <f t="shared" si="5"/>
        <v>2.5369609853156123E-2</v>
      </c>
      <c r="K20" s="259">
        <f t="shared" si="6"/>
        <v>2.1982178659946991E-2</v>
      </c>
      <c r="L20" s="64">
        <f t="shared" si="7"/>
        <v>-0.2210718095554739</v>
      </c>
      <c r="N20" s="39">
        <f t="shared" si="0"/>
        <v>1.9529569853337252</v>
      </c>
      <c r="O20" s="173">
        <f t="shared" si="1"/>
        <v>1.9796257843523593</v>
      </c>
      <c r="P20" s="64">
        <f t="shared" si="8"/>
        <v>1.3655599800154759E-2</v>
      </c>
    </row>
    <row r="21" spans="1:16" ht="20.100000000000001" customHeight="1" x14ac:dyDescent="0.25">
      <c r="A21" s="13" t="s">
        <v>176</v>
      </c>
      <c r="B21" s="24">
        <v>9585.4600000000028</v>
      </c>
      <c r="C21" s="160">
        <v>7827.1300000000019</v>
      </c>
      <c r="D21" s="309">
        <f t="shared" si="2"/>
        <v>2.5088040794730058E-2</v>
      </c>
      <c r="E21" s="259">
        <f t="shared" si="3"/>
        <v>2.2157376415442749E-2</v>
      </c>
      <c r="F21" s="64">
        <f t="shared" si="4"/>
        <v>-0.18343720593482216</v>
      </c>
      <c r="H21" s="24">
        <v>1205.932</v>
      </c>
      <c r="I21" s="160">
        <v>979.92099999999994</v>
      </c>
      <c r="J21" s="309">
        <f t="shared" si="5"/>
        <v>2.2806665580357592E-2</v>
      </c>
      <c r="K21" s="259">
        <f t="shared" si="6"/>
        <v>2.0615295421960424E-2</v>
      </c>
      <c r="L21" s="64">
        <f t="shared" si="7"/>
        <v>-0.18741604004205883</v>
      </c>
      <c r="N21" s="39">
        <f t="shared" si="0"/>
        <v>1.2580846406953863</v>
      </c>
      <c r="O21" s="173">
        <f t="shared" si="1"/>
        <v>1.2519544200747905</v>
      </c>
      <c r="P21" s="64">
        <f t="shared" si="8"/>
        <v>-4.8726615223657595E-3</v>
      </c>
    </row>
    <row r="22" spans="1:16" ht="20.100000000000001" customHeight="1" x14ac:dyDescent="0.25">
      <c r="A22" s="13" t="s">
        <v>198</v>
      </c>
      <c r="B22" s="24">
        <v>7727.22</v>
      </c>
      <c r="C22" s="160">
        <v>9031.1</v>
      </c>
      <c r="D22" s="309">
        <f t="shared" si="2"/>
        <v>2.0224466075686922E-2</v>
      </c>
      <c r="E22" s="259">
        <f t="shared" si="3"/>
        <v>2.5565626499816023E-2</v>
      </c>
      <c r="F22" s="64">
        <f t="shared" si="4"/>
        <v>0.1687385631572545</v>
      </c>
      <c r="H22" s="24">
        <v>641.24900000000002</v>
      </c>
      <c r="I22" s="160">
        <v>833.10500000000013</v>
      </c>
      <c r="J22" s="309">
        <f t="shared" si="5"/>
        <v>1.2127343413010623E-2</v>
      </c>
      <c r="K22" s="259">
        <f t="shared" si="6"/>
        <v>1.7526622750724131E-2</v>
      </c>
      <c r="L22" s="64">
        <f t="shared" si="7"/>
        <v>0.29919110984968411</v>
      </c>
      <c r="N22" s="39">
        <f t="shared" si="0"/>
        <v>0.82985730961458326</v>
      </c>
      <c r="O22" s="173">
        <f t="shared" si="1"/>
        <v>0.92248452569454453</v>
      </c>
      <c r="P22" s="64">
        <f t="shared" si="8"/>
        <v>0.11161824449432253</v>
      </c>
    </row>
    <row r="23" spans="1:16" ht="20.100000000000001" customHeight="1" x14ac:dyDescent="0.25">
      <c r="A23" s="13" t="s">
        <v>181</v>
      </c>
      <c r="B23" s="24">
        <v>6220.72</v>
      </c>
      <c r="C23" s="160">
        <v>4657.9500000000007</v>
      </c>
      <c r="D23" s="309">
        <f t="shared" si="2"/>
        <v>1.6281501058122733E-2</v>
      </c>
      <c r="E23" s="259">
        <f t="shared" si="3"/>
        <v>1.3185925297562651E-2</v>
      </c>
      <c r="F23" s="64">
        <f t="shared" si="4"/>
        <v>-0.25122011599943406</v>
      </c>
      <c r="H23" s="24">
        <v>807.9319999999999</v>
      </c>
      <c r="I23" s="160">
        <v>651.48399999999992</v>
      </c>
      <c r="J23" s="309">
        <f t="shared" si="5"/>
        <v>1.5279663310758375E-2</v>
      </c>
      <c r="K23" s="259">
        <f t="shared" si="6"/>
        <v>1.3705732526071452E-2</v>
      </c>
      <c r="L23" s="64">
        <f t="shared" si="7"/>
        <v>-0.19364005881683111</v>
      </c>
      <c r="N23" s="39">
        <f t="shared" si="0"/>
        <v>1.2987757044200667</v>
      </c>
      <c r="O23" s="173">
        <f t="shared" si="1"/>
        <v>1.3986496205412249</v>
      </c>
      <c r="P23" s="64">
        <f t="shared" si="8"/>
        <v>7.6898509712848492E-2</v>
      </c>
    </row>
    <row r="24" spans="1:16" ht="20.100000000000001" customHeight="1" x14ac:dyDescent="0.25">
      <c r="A24" s="13" t="s">
        <v>175</v>
      </c>
      <c r="B24" s="24">
        <v>2758.73</v>
      </c>
      <c r="C24" s="160">
        <v>3048.22</v>
      </c>
      <c r="D24" s="309">
        <f t="shared" si="2"/>
        <v>7.2204287307698995E-3</v>
      </c>
      <c r="E24" s="259">
        <f t="shared" si="3"/>
        <v>8.6290323448161566E-3</v>
      </c>
      <c r="F24" s="64">
        <f t="shared" si="4"/>
        <v>0.10493596691231102</v>
      </c>
      <c r="H24" s="24">
        <v>677.30999999999983</v>
      </c>
      <c r="I24" s="160">
        <v>633.40000000000009</v>
      </c>
      <c r="J24" s="309">
        <f t="shared" si="5"/>
        <v>1.2809331425181517E-2</v>
      </c>
      <c r="K24" s="259">
        <f t="shared" si="6"/>
        <v>1.3325286548884792E-2</v>
      </c>
      <c r="L24" s="64">
        <f t="shared" si="7"/>
        <v>-6.4829989222069298E-2</v>
      </c>
      <c r="N24" s="39">
        <f t="shared" si="0"/>
        <v>2.4551514646232135</v>
      </c>
      <c r="O24" s="173">
        <f t="shared" si="1"/>
        <v>2.0779340073879187</v>
      </c>
      <c r="P24" s="64">
        <f t="shared" si="8"/>
        <v>-0.1536432528382462</v>
      </c>
    </row>
    <row r="25" spans="1:16" ht="20.100000000000001" customHeight="1" x14ac:dyDescent="0.25">
      <c r="A25" s="13" t="s">
        <v>179</v>
      </c>
      <c r="B25" s="24">
        <v>1017.6099999999999</v>
      </c>
      <c r="C25" s="160">
        <v>786.02</v>
      </c>
      <c r="D25" s="309">
        <f t="shared" si="2"/>
        <v>2.663392387337201E-3</v>
      </c>
      <c r="E25" s="259">
        <f t="shared" si="3"/>
        <v>2.225099239448726E-3</v>
      </c>
      <c r="F25" s="64">
        <f t="shared" si="4"/>
        <v>-0.22758227611756954</v>
      </c>
      <c r="H25" s="24">
        <v>251.655</v>
      </c>
      <c r="I25" s="160">
        <v>596.04500000000007</v>
      </c>
      <c r="J25" s="309">
        <f t="shared" si="5"/>
        <v>4.7593159702411826E-3</v>
      </c>
      <c r="K25" s="259">
        <f t="shared" si="6"/>
        <v>1.2539422830802078E-2</v>
      </c>
      <c r="L25" s="64">
        <f t="shared" si="7"/>
        <v>1.3685005265144745</v>
      </c>
      <c r="N25" s="39">
        <f t="shared" si="0"/>
        <v>2.4730004618665307</v>
      </c>
      <c r="O25" s="173">
        <f t="shared" si="1"/>
        <v>7.583076766494492</v>
      </c>
      <c r="P25" s="64">
        <f t="shared" si="8"/>
        <v>2.0663466842909775</v>
      </c>
    </row>
    <row r="26" spans="1:16" ht="20.100000000000001" customHeight="1" x14ac:dyDescent="0.25">
      <c r="A26" s="13" t="s">
        <v>191</v>
      </c>
      <c r="B26" s="24">
        <v>1281.4000000000001</v>
      </c>
      <c r="C26" s="160">
        <v>2025.4999999999998</v>
      </c>
      <c r="D26" s="309">
        <f t="shared" si="2"/>
        <v>3.3538104039208439E-3</v>
      </c>
      <c r="E26" s="259">
        <f t="shared" si="3"/>
        <v>5.7338725598628454E-3</v>
      </c>
      <c r="F26" s="64">
        <f t="shared" si="4"/>
        <v>0.58069299203995606</v>
      </c>
      <c r="H26" s="24">
        <v>364.25299999999993</v>
      </c>
      <c r="I26" s="160">
        <v>574.09400000000005</v>
      </c>
      <c r="J26" s="309">
        <f t="shared" si="5"/>
        <v>6.8887767781616142E-3</v>
      </c>
      <c r="K26" s="259">
        <f t="shared" si="6"/>
        <v>1.2077624022727291E-2</v>
      </c>
      <c r="L26" s="64">
        <f t="shared" si="7"/>
        <v>0.57608585241576638</v>
      </c>
      <c r="N26" s="39">
        <f t="shared" si="0"/>
        <v>2.8426174496644285</v>
      </c>
      <c r="O26" s="173">
        <f t="shared" si="1"/>
        <v>2.8343322636386081</v>
      </c>
      <c r="P26" s="64">
        <f t="shared" si="8"/>
        <v>-2.9146327891565109E-3</v>
      </c>
    </row>
    <row r="27" spans="1:16" ht="20.100000000000001" customHeight="1" x14ac:dyDescent="0.25">
      <c r="A27" s="13" t="s">
        <v>168</v>
      </c>
      <c r="B27" s="24">
        <v>4749.0200000000004</v>
      </c>
      <c r="C27" s="160">
        <v>2294.9300000000003</v>
      </c>
      <c r="D27" s="309">
        <f t="shared" si="2"/>
        <v>1.2429618139869023E-2</v>
      </c>
      <c r="E27" s="259">
        <f t="shared" si="3"/>
        <v>6.4965865977813101E-3</v>
      </c>
      <c r="F27" s="64">
        <f t="shared" si="4"/>
        <v>-0.51675714147339868</v>
      </c>
      <c r="H27" s="24">
        <v>882.03600000000017</v>
      </c>
      <c r="I27" s="160">
        <v>535.47299999999996</v>
      </c>
      <c r="J27" s="309">
        <f t="shared" si="5"/>
        <v>1.668112304992014E-2</v>
      </c>
      <c r="K27" s="259">
        <f t="shared" si="6"/>
        <v>1.1265126561716111E-2</v>
      </c>
      <c r="L27" s="64">
        <f t="shared" si="7"/>
        <v>-0.39291253418227845</v>
      </c>
      <c r="N27" s="39">
        <f t="shared" si="0"/>
        <v>1.8573010852765415</v>
      </c>
      <c r="O27" s="173">
        <f t="shared" si="1"/>
        <v>2.3332868540652649</v>
      </c>
      <c r="P27" s="64">
        <f t="shared" si="8"/>
        <v>0.25627819450600919</v>
      </c>
    </row>
    <row r="28" spans="1:16" ht="20.100000000000001" customHeight="1" x14ac:dyDescent="0.25">
      <c r="A28" s="13" t="s">
        <v>178</v>
      </c>
      <c r="B28" s="24">
        <v>3328.1800000000003</v>
      </c>
      <c r="C28" s="160">
        <v>2043.3099999999997</v>
      </c>
      <c r="D28" s="309">
        <f t="shared" si="2"/>
        <v>8.7108511862972332E-3</v>
      </c>
      <c r="E28" s="259">
        <f t="shared" si="3"/>
        <v>5.7842898742499881E-3</v>
      </c>
      <c r="F28" s="64">
        <f t="shared" ref="F28:F29" si="9">(C28-B28)/B28</f>
        <v>-0.38605784542903343</v>
      </c>
      <c r="H28" s="24">
        <v>749.86399999999992</v>
      </c>
      <c r="I28" s="160">
        <v>452.88499999999993</v>
      </c>
      <c r="J28" s="309">
        <f t="shared" si="5"/>
        <v>1.4181477462037049E-2</v>
      </c>
      <c r="K28" s="259">
        <f t="shared" si="6"/>
        <v>9.5276640332991585E-3</v>
      </c>
      <c r="L28" s="64">
        <f t="shared" ref="L28" si="10">(I28-H28)/H28</f>
        <v>-0.39604381594529142</v>
      </c>
      <c r="N28" s="39">
        <f t="shared" si="0"/>
        <v>2.253075254343214</v>
      </c>
      <c r="O28" s="173">
        <f t="shared" si="1"/>
        <v>2.2164282463258145</v>
      </c>
      <c r="P28" s="64">
        <f t="shared" ref="P28" si="11">(O28-N28)/N28</f>
        <v>-1.6265327998590241E-2</v>
      </c>
    </row>
    <row r="29" spans="1:16" ht="20.100000000000001" customHeight="1" x14ac:dyDescent="0.25">
      <c r="A29" s="13" t="s">
        <v>185</v>
      </c>
      <c r="B29" s="24">
        <v>1193.3799999999999</v>
      </c>
      <c r="C29" s="160">
        <v>1898.8600000000001</v>
      </c>
      <c r="D29" s="309">
        <f t="shared" si="2"/>
        <v>3.12343550790624E-3</v>
      </c>
      <c r="E29" s="259">
        <f t="shared" si="3"/>
        <v>5.3753745983812218E-3</v>
      </c>
      <c r="F29" s="64">
        <f t="shared" si="9"/>
        <v>0.59116123950460064</v>
      </c>
      <c r="H29" s="24">
        <v>276.75799999999998</v>
      </c>
      <c r="I29" s="160">
        <v>451.50700000000001</v>
      </c>
      <c r="J29" s="309">
        <f t="shared" si="5"/>
        <v>5.2340655631400489E-3</v>
      </c>
      <c r="K29" s="259">
        <f t="shared" si="6"/>
        <v>9.4986740666677064E-3</v>
      </c>
      <c r="L29" s="64">
        <f t="shared" ref="L29:L32" si="12">(I29-H29)/H29</f>
        <v>0.6314144487241562</v>
      </c>
      <c r="N29" s="39">
        <f t="shared" ref="N29:N30" si="13">(H29/B29)*10</f>
        <v>2.3191104258492685</v>
      </c>
      <c r="O29" s="173">
        <f t="shared" ref="O29:O30" si="14">(I29/C29)*10</f>
        <v>2.3777792991584423</v>
      </c>
      <c r="P29" s="64">
        <f t="shared" ref="P29:P30" si="15">(O29-N29)/N29</f>
        <v>2.5298007656400841E-2</v>
      </c>
    </row>
    <row r="30" spans="1:16" ht="20.100000000000001" customHeight="1" x14ac:dyDescent="0.25">
      <c r="A30" s="13" t="s">
        <v>204</v>
      </c>
      <c r="B30" s="24">
        <v>16494.140000000003</v>
      </c>
      <c r="C30" s="160">
        <v>13866.960000000001</v>
      </c>
      <c r="D30" s="309">
        <f t="shared" si="2"/>
        <v>4.317014073335957E-2</v>
      </c>
      <c r="E30" s="259">
        <f t="shared" si="3"/>
        <v>3.9255187081074151E-2</v>
      </c>
      <c r="F30" s="64">
        <f t="shared" si="4"/>
        <v>-0.15927959869383923</v>
      </c>
      <c r="H30" s="24">
        <v>507.31</v>
      </c>
      <c r="I30" s="160">
        <v>445.66199999999992</v>
      </c>
      <c r="J30" s="309">
        <f t="shared" si="5"/>
        <v>9.5942802044984375E-3</v>
      </c>
      <c r="K30" s="259">
        <f t="shared" si="6"/>
        <v>9.3757086421678119E-3</v>
      </c>
      <c r="L30" s="64">
        <f t="shared" si="12"/>
        <v>-0.12151938656837058</v>
      </c>
      <c r="N30" s="39">
        <f t="shared" si="13"/>
        <v>0.30756983995528103</v>
      </c>
      <c r="O30" s="173">
        <f t="shared" si="14"/>
        <v>0.3213840668755083</v>
      </c>
      <c r="P30" s="64">
        <f t="shared" si="15"/>
        <v>4.4914114213005348E-2</v>
      </c>
    </row>
    <row r="31" spans="1:16" ht="20.100000000000001" customHeight="1" x14ac:dyDescent="0.25">
      <c r="A31" s="13" t="s">
        <v>199</v>
      </c>
      <c r="B31" s="24">
        <v>3872.7700000000004</v>
      </c>
      <c r="C31" s="160">
        <v>2666.28</v>
      </c>
      <c r="D31" s="309">
        <f t="shared" si="2"/>
        <v>1.013620752145507E-2</v>
      </c>
      <c r="E31" s="259">
        <f t="shared" si="3"/>
        <v>7.5478201574480921E-3</v>
      </c>
      <c r="F31" s="64">
        <f t="shared" si="4"/>
        <v>-0.31153153944076206</v>
      </c>
      <c r="H31" s="24">
        <v>564.54099999999994</v>
      </c>
      <c r="I31" s="160">
        <v>437.80399999999997</v>
      </c>
      <c r="J31" s="309">
        <f t="shared" si="5"/>
        <v>1.0676636653974399E-2</v>
      </c>
      <c r="K31" s="259">
        <f t="shared" si="6"/>
        <v>9.2103943041489684E-3</v>
      </c>
      <c r="L31" s="64">
        <f t="shared" si="12"/>
        <v>-0.22449565222012216</v>
      </c>
      <c r="N31" s="39">
        <f t="shared" ref="N31:N32" si="16">(H31/B31)*10</f>
        <v>1.4577188937117358</v>
      </c>
      <c r="O31" s="173">
        <f t="shared" ref="O31:O32" si="17">(I31/C31)*10</f>
        <v>1.6420030904481147</v>
      </c>
      <c r="P31" s="64">
        <f t="shared" ref="P31:P32" si="18">(O31-N31)/N31</f>
        <v>0.1264195706945547</v>
      </c>
    </row>
    <row r="32" spans="1:16" ht="20.100000000000001" customHeight="1" thickBot="1" x14ac:dyDescent="0.3">
      <c r="A32" s="13" t="s">
        <v>17</v>
      </c>
      <c r="B32" s="24">
        <f>B33-SUM(B7:B31)</f>
        <v>46140.879999999946</v>
      </c>
      <c r="C32" s="160">
        <f>C33-SUM(C7:C31)</f>
        <v>22717.100000000035</v>
      </c>
      <c r="D32" s="309">
        <f t="shared" si="2"/>
        <v>0.12076460386301155</v>
      </c>
      <c r="E32" s="259">
        <f t="shared" si="3"/>
        <v>6.4308544225949379E-2</v>
      </c>
      <c r="F32" s="64">
        <f t="shared" si="4"/>
        <v>-0.5076578513457034</v>
      </c>
      <c r="H32" s="24">
        <f>H33-SUM(H7:H31)</f>
        <v>8969.721000000005</v>
      </c>
      <c r="I32" s="160">
        <f>I33-SUM(I7:I31)</f>
        <v>4335.3750000000218</v>
      </c>
      <c r="J32" s="309">
        <f t="shared" si="5"/>
        <v>0.1696359555896276</v>
      </c>
      <c r="K32" s="259">
        <f t="shared" si="6"/>
        <v>9.1206369074631657E-2</v>
      </c>
      <c r="L32" s="64">
        <f t="shared" si="12"/>
        <v>-0.51666556852771461</v>
      </c>
      <c r="N32" s="39">
        <f t="shared" si="16"/>
        <v>1.943985680377144</v>
      </c>
      <c r="O32" s="173">
        <f t="shared" si="17"/>
        <v>1.9084192084377034</v>
      </c>
      <c r="P32" s="64">
        <f t="shared" si="18"/>
        <v>-1.8295645023753741E-2</v>
      </c>
    </row>
    <row r="33" spans="1:16" ht="26.25" customHeight="1" thickBot="1" x14ac:dyDescent="0.3">
      <c r="A33" s="17" t="s">
        <v>18</v>
      </c>
      <c r="B33" s="22">
        <v>382072.88</v>
      </c>
      <c r="C33" s="165">
        <v>353251.66000000003</v>
      </c>
      <c r="D33" s="305">
        <f>SUM(D7:D32)</f>
        <v>0.99999999999999978</v>
      </c>
      <c r="E33" s="306">
        <f>SUM(E7:E32)</f>
        <v>0.99999999999999967</v>
      </c>
      <c r="F33" s="69">
        <f t="shared" si="4"/>
        <v>-7.543382822669846E-2</v>
      </c>
      <c r="G33" s="2"/>
      <c r="H33" s="22">
        <v>52876.296000000009</v>
      </c>
      <c r="I33" s="165">
        <v>47533.687000000013</v>
      </c>
      <c r="J33" s="305">
        <f>SUM(J7:J32)</f>
        <v>0.99999999999999989</v>
      </c>
      <c r="K33" s="306">
        <f>SUM(K7:K32)</f>
        <v>1.0000000000000004</v>
      </c>
      <c r="L33" s="69">
        <f t="shared" si="7"/>
        <v>-0.10103977404166123</v>
      </c>
      <c r="N33" s="34">
        <f t="shared" si="0"/>
        <v>1.3839321963914322</v>
      </c>
      <c r="O33" s="166">
        <f t="shared" si="1"/>
        <v>1.3456040659511694</v>
      </c>
      <c r="P33" s="69">
        <f t="shared" si="8"/>
        <v>-2.7695092678819345E-2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jan-abril</v>
      </c>
      <c r="C37" s="459"/>
      <c r="D37" s="457" t="str">
        <f>B5</f>
        <v>jan-abril</v>
      </c>
      <c r="E37" s="459"/>
      <c r="F37" s="149" t="str">
        <f>F5</f>
        <v>2022/2021</v>
      </c>
      <c r="H37" s="460" t="str">
        <f>B5</f>
        <v>jan-abril</v>
      </c>
      <c r="I37" s="459"/>
      <c r="J37" s="457" t="str">
        <f>B5</f>
        <v>jan-abril</v>
      </c>
      <c r="K37" s="458"/>
      <c r="L37" s="149" t="str">
        <f>L5</f>
        <v>2022/2021</v>
      </c>
      <c r="N37" s="460" t="str">
        <f>B5</f>
        <v>jan-abril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162</v>
      </c>
      <c r="B39" s="45">
        <v>41969.260000000009</v>
      </c>
      <c r="C39" s="167">
        <v>38725.43</v>
      </c>
      <c r="D39" s="309">
        <f t="shared" ref="D39:D61" si="19">B39/$B$62</f>
        <v>0.26150107879664269</v>
      </c>
      <c r="E39" s="308">
        <f t="shared" ref="E39:E61" si="20">C39/$C$62</f>
        <v>0.30399079551996727</v>
      </c>
      <c r="F39" s="64">
        <f>(C39-B39)/B39</f>
        <v>-7.7290616989673114E-2</v>
      </c>
      <c r="H39" s="45">
        <v>5044.0250000000005</v>
      </c>
      <c r="I39" s="167">
        <v>4991.2209999999986</v>
      </c>
      <c r="J39" s="309">
        <f t="shared" ref="J39:J61" si="21">H39/$H$62</f>
        <v>0.19703695237065455</v>
      </c>
      <c r="K39" s="308">
        <f t="shared" ref="K39:K61" si="22">I39/$I$62</f>
        <v>0.2728562774747299</v>
      </c>
      <c r="L39" s="64">
        <f>(I39-H39)/H39</f>
        <v>-1.0468623767725557E-2</v>
      </c>
      <c r="N39" s="39">
        <f t="shared" ref="N39:N62" si="23">(H39/B39)*10</f>
        <v>1.2018379642624148</v>
      </c>
      <c r="O39" s="172">
        <f t="shared" ref="O39:O62" si="24">(I39/C39)*10</f>
        <v>1.2888742616931559</v>
      </c>
      <c r="P39" s="73">
        <f t="shared" si="8"/>
        <v>7.2419327745364123E-2</v>
      </c>
    </row>
    <row r="40" spans="1:16" ht="20.100000000000001" customHeight="1" x14ac:dyDescent="0.25">
      <c r="A40" s="44" t="s">
        <v>174</v>
      </c>
      <c r="B40" s="24">
        <v>8098.350000000004</v>
      </c>
      <c r="C40" s="160">
        <v>19879.79</v>
      </c>
      <c r="D40" s="309">
        <f t="shared" si="19"/>
        <v>5.0459008842967258E-2</v>
      </c>
      <c r="E40" s="259">
        <f t="shared" si="20"/>
        <v>0.15605438537079871</v>
      </c>
      <c r="F40" s="64">
        <f t="shared" ref="F40:F62" si="25">(C40-B40)/B40</f>
        <v>1.4547951125846612</v>
      </c>
      <c r="H40" s="24">
        <v>1140.9890000000003</v>
      </c>
      <c r="I40" s="160">
        <v>1956.5470000000005</v>
      </c>
      <c r="J40" s="309">
        <f t="shared" si="21"/>
        <v>4.4570951818922545E-2</v>
      </c>
      <c r="K40" s="259">
        <f t="shared" si="22"/>
        <v>0.10695902488075575</v>
      </c>
      <c r="L40" s="64">
        <f t="shared" ref="L40:L62" si="26">(I40-H40)/H40</f>
        <v>0.71478164995455695</v>
      </c>
      <c r="N40" s="39">
        <f t="shared" si="23"/>
        <v>1.4089153963461689</v>
      </c>
      <c r="O40" s="173">
        <f t="shared" si="24"/>
        <v>0.98418896779090748</v>
      </c>
      <c r="P40" s="64">
        <f t="shared" si="8"/>
        <v>-0.30145630437195298</v>
      </c>
    </row>
    <row r="41" spans="1:16" ht="20.100000000000001" customHeight="1" x14ac:dyDescent="0.25">
      <c r="A41" s="44" t="s">
        <v>169</v>
      </c>
      <c r="B41" s="24">
        <v>9678.0099999999984</v>
      </c>
      <c r="C41" s="160">
        <v>9186.4299999999985</v>
      </c>
      <c r="D41" s="309">
        <f t="shared" si="19"/>
        <v>6.0301517243923172E-2</v>
      </c>
      <c r="E41" s="259">
        <f t="shared" si="20"/>
        <v>7.2112566953768942E-2</v>
      </c>
      <c r="F41" s="64">
        <f t="shared" si="25"/>
        <v>-5.079349990338923E-2</v>
      </c>
      <c r="H41" s="24">
        <v>1989.1390000000004</v>
      </c>
      <c r="I41" s="160">
        <v>1849.193</v>
      </c>
      <c r="J41" s="309">
        <f t="shared" si="21"/>
        <v>7.7702605835936869E-2</v>
      </c>
      <c r="K41" s="259">
        <f t="shared" si="22"/>
        <v>0.10109027797252983</v>
      </c>
      <c r="L41" s="64">
        <f t="shared" si="26"/>
        <v>-7.0355063170547835E-2</v>
      </c>
      <c r="N41" s="39">
        <f t="shared" si="23"/>
        <v>2.0553181904131126</v>
      </c>
      <c r="O41" s="173">
        <f t="shared" si="24"/>
        <v>2.0129615095309061</v>
      </c>
      <c r="P41" s="64">
        <f t="shared" si="8"/>
        <v>-2.0608332607464974E-2</v>
      </c>
    </row>
    <row r="42" spans="1:16" ht="20.100000000000001" customHeight="1" x14ac:dyDescent="0.25">
      <c r="A42" s="44" t="s">
        <v>167</v>
      </c>
      <c r="B42" s="24">
        <v>24111.439999999995</v>
      </c>
      <c r="C42" s="160">
        <v>16106.739999999998</v>
      </c>
      <c r="D42" s="309">
        <f t="shared" si="19"/>
        <v>0.15023299365632178</v>
      </c>
      <c r="E42" s="259">
        <f t="shared" si="20"/>
        <v>0.12643631602885433</v>
      </c>
      <c r="F42" s="64">
        <f t="shared" si="25"/>
        <v>-0.33198763740365567</v>
      </c>
      <c r="H42" s="24">
        <v>2400.384</v>
      </c>
      <c r="I42" s="160">
        <v>1586.3249999999996</v>
      </c>
      <c r="J42" s="309">
        <f t="shared" si="21"/>
        <v>9.3767248948861515E-2</v>
      </c>
      <c r="K42" s="259">
        <f t="shared" si="22"/>
        <v>8.6720009866343498E-2</v>
      </c>
      <c r="L42" s="64">
        <f t="shared" si="26"/>
        <v>-0.33913698808190706</v>
      </c>
      <c r="N42" s="39">
        <f t="shared" si="23"/>
        <v>0.99553738806143488</v>
      </c>
      <c r="O42" s="173">
        <f t="shared" si="24"/>
        <v>0.98488272611341576</v>
      </c>
      <c r="P42" s="64">
        <f t="shared" si="8"/>
        <v>-1.0702422707364573E-2</v>
      </c>
    </row>
    <row r="43" spans="1:16" ht="20.100000000000001" customHeight="1" x14ac:dyDescent="0.25">
      <c r="A43" s="44" t="s">
        <v>180</v>
      </c>
      <c r="B43" s="24">
        <v>6701.4600000000009</v>
      </c>
      <c r="C43" s="160">
        <v>5616.5800000000008</v>
      </c>
      <c r="D43" s="309">
        <f t="shared" si="19"/>
        <v>4.1755299462333834E-2</v>
      </c>
      <c r="E43" s="259">
        <f t="shared" si="20"/>
        <v>4.4089597515160915E-2</v>
      </c>
      <c r="F43" s="64">
        <f t="shared" si="25"/>
        <v>-0.16188711116682036</v>
      </c>
      <c r="H43" s="24">
        <v>1868.8539999999998</v>
      </c>
      <c r="I43" s="160">
        <v>1500.232</v>
      </c>
      <c r="J43" s="309">
        <f t="shared" si="21"/>
        <v>7.300386032696253E-2</v>
      </c>
      <c r="K43" s="259">
        <f t="shared" si="22"/>
        <v>8.2013543152761437E-2</v>
      </c>
      <c r="L43" s="64">
        <f t="shared" si="26"/>
        <v>-0.1972449426225911</v>
      </c>
      <c r="N43" s="39">
        <f t="shared" si="23"/>
        <v>2.7887266356883416</v>
      </c>
      <c r="O43" s="173">
        <f t="shared" si="24"/>
        <v>2.6710774172183065</v>
      </c>
      <c r="P43" s="64">
        <f t="shared" si="8"/>
        <v>-4.2187433133257145E-2</v>
      </c>
    </row>
    <row r="44" spans="1:16" ht="20.100000000000001" customHeight="1" x14ac:dyDescent="0.25">
      <c r="A44" s="44" t="s">
        <v>173</v>
      </c>
      <c r="B44" s="24">
        <v>22669.94</v>
      </c>
      <c r="C44" s="160">
        <v>8412.4100000000017</v>
      </c>
      <c r="D44" s="309">
        <f t="shared" si="19"/>
        <v>0.14125132933616558</v>
      </c>
      <c r="E44" s="259">
        <f t="shared" si="20"/>
        <v>6.6036586505046638E-2</v>
      </c>
      <c r="F44" s="64">
        <f t="shared" si="25"/>
        <v>-0.62891785333353323</v>
      </c>
      <c r="H44" s="24">
        <v>4217.3990000000003</v>
      </c>
      <c r="I44" s="160">
        <v>1491.3220000000001</v>
      </c>
      <c r="J44" s="309">
        <f t="shared" si="21"/>
        <v>0.1647460997697367</v>
      </c>
      <c r="K44" s="259">
        <f t="shared" si="22"/>
        <v>8.1526458042264466E-2</v>
      </c>
      <c r="L44" s="64">
        <f t="shared" si="26"/>
        <v>-0.64638821226068488</v>
      </c>
      <c r="N44" s="39">
        <f t="shared" si="23"/>
        <v>1.860348549665328</v>
      </c>
      <c r="O44" s="173">
        <f t="shared" si="24"/>
        <v>1.7727642851453982</v>
      </c>
      <c r="P44" s="64">
        <f t="shared" si="8"/>
        <v>-4.7079491924073062E-2</v>
      </c>
    </row>
    <row r="45" spans="1:16" ht="20.100000000000001" customHeight="1" x14ac:dyDescent="0.25">
      <c r="A45" s="44" t="s">
        <v>172</v>
      </c>
      <c r="B45" s="24">
        <v>9968.7200000000012</v>
      </c>
      <c r="C45" s="160">
        <v>8749.9</v>
      </c>
      <c r="D45" s="309">
        <f t="shared" si="19"/>
        <v>6.2112866279311757E-2</v>
      </c>
      <c r="E45" s="259">
        <f t="shared" si="20"/>
        <v>6.8685849626980544E-2</v>
      </c>
      <c r="F45" s="64">
        <f t="shared" si="25"/>
        <v>-0.12226444317826174</v>
      </c>
      <c r="H45" s="24">
        <v>1501.9079999999999</v>
      </c>
      <c r="I45" s="160">
        <v>1210.3910000000001</v>
      </c>
      <c r="J45" s="309">
        <f t="shared" si="21"/>
        <v>5.8669688405807857E-2</v>
      </c>
      <c r="K45" s="259">
        <f t="shared" si="22"/>
        <v>6.6168735575707002E-2</v>
      </c>
      <c r="L45" s="64">
        <f t="shared" si="26"/>
        <v>-0.19409777429775982</v>
      </c>
      <c r="N45" s="39">
        <f t="shared" si="23"/>
        <v>1.5066207095795647</v>
      </c>
      <c r="O45" s="173">
        <f t="shared" si="24"/>
        <v>1.38331980936925</v>
      </c>
      <c r="P45" s="64">
        <f t="shared" si="8"/>
        <v>-8.1839376975458455E-2</v>
      </c>
    </row>
    <row r="46" spans="1:16" ht="20.100000000000001" customHeight="1" x14ac:dyDescent="0.25">
      <c r="A46" s="44" t="s">
        <v>176</v>
      </c>
      <c r="B46" s="24">
        <v>9585.4600000000028</v>
      </c>
      <c r="C46" s="160">
        <v>7827.1300000000019</v>
      </c>
      <c r="D46" s="309">
        <f t="shared" si="19"/>
        <v>5.9724858879143139E-2</v>
      </c>
      <c r="E46" s="259">
        <f t="shared" si="20"/>
        <v>6.1442196389767702E-2</v>
      </c>
      <c r="F46" s="64">
        <f t="shared" si="25"/>
        <v>-0.18343720593482216</v>
      </c>
      <c r="H46" s="24">
        <v>1205.932</v>
      </c>
      <c r="I46" s="160">
        <v>979.92099999999994</v>
      </c>
      <c r="J46" s="309">
        <f t="shared" si="21"/>
        <v>4.7107848602306324E-2</v>
      </c>
      <c r="K46" s="259">
        <f t="shared" si="22"/>
        <v>5.35695767186656E-2</v>
      </c>
      <c r="L46" s="64">
        <f t="shared" si="26"/>
        <v>-0.18741604004205883</v>
      </c>
      <c r="N46" s="39">
        <f t="shared" si="23"/>
        <v>1.2580846406953863</v>
      </c>
      <c r="O46" s="173">
        <f t="shared" si="24"/>
        <v>1.2519544200747905</v>
      </c>
      <c r="P46" s="64">
        <f t="shared" si="8"/>
        <v>-4.8726615223657595E-3</v>
      </c>
    </row>
    <row r="47" spans="1:16" ht="20.100000000000001" customHeight="1" x14ac:dyDescent="0.25">
      <c r="A47" s="44" t="s">
        <v>175</v>
      </c>
      <c r="B47" s="24">
        <v>2758.73</v>
      </c>
      <c r="C47" s="160">
        <v>3048.22</v>
      </c>
      <c r="D47" s="309">
        <f t="shared" si="19"/>
        <v>1.7189030045053497E-2</v>
      </c>
      <c r="E47" s="259">
        <f t="shared" si="20"/>
        <v>2.3928225528286568E-2</v>
      </c>
      <c r="F47" s="64">
        <f t="shared" si="25"/>
        <v>0.10493596691231102</v>
      </c>
      <c r="H47" s="24">
        <v>677.30999999999983</v>
      </c>
      <c r="I47" s="160">
        <v>633.40000000000009</v>
      </c>
      <c r="J47" s="309">
        <f t="shared" si="21"/>
        <v>2.6458056454947781E-2</v>
      </c>
      <c r="K47" s="259">
        <f t="shared" si="22"/>
        <v>3.4626229965071469E-2</v>
      </c>
      <c r="L47" s="64">
        <f t="shared" si="26"/>
        <v>-6.4829989222069298E-2</v>
      </c>
      <c r="N47" s="39">
        <f t="shared" si="23"/>
        <v>2.4551514646232135</v>
      </c>
      <c r="O47" s="173">
        <f t="shared" si="24"/>
        <v>2.0779340073879187</v>
      </c>
      <c r="P47" s="64">
        <f t="shared" si="8"/>
        <v>-0.1536432528382462</v>
      </c>
    </row>
    <row r="48" spans="1:16" ht="20.100000000000001" customHeight="1" x14ac:dyDescent="0.25">
      <c r="A48" s="44" t="s">
        <v>191</v>
      </c>
      <c r="B48" s="24">
        <v>1281.4000000000001</v>
      </c>
      <c r="C48" s="160">
        <v>2025.4999999999998</v>
      </c>
      <c r="D48" s="309">
        <f t="shared" si="19"/>
        <v>7.9841170030164436E-3</v>
      </c>
      <c r="E48" s="259">
        <f t="shared" si="20"/>
        <v>1.5899974676219054E-2</v>
      </c>
      <c r="F48" s="64">
        <f t="shared" si="25"/>
        <v>0.58069299203995606</v>
      </c>
      <c r="H48" s="24">
        <v>364.25299999999993</v>
      </c>
      <c r="I48" s="160">
        <v>574.09400000000005</v>
      </c>
      <c r="J48" s="309">
        <f t="shared" si="21"/>
        <v>1.4228974085550331E-2</v>
      </c>
      <c r="K48" s="259">
        <f t="shared" si="22"/>
        <v>3.1384134615673728E-2</v>
      </c>
      <c r="L48" s="64">
        <f t="shared" si="26"/>
        <v>0.57608585241576638</v>
      </c>
      <c r="N48" s="39">
        <f t="shared" si="23"/>
        <v>2.8426174496644285</v>
      </c>
      <c r="O48" s="173">
        <f t="shared" si="24"/>
        <v>2.8343322636386081</v>
      </c>
      <c r="P48" s="64">
        <f t="shared" si="8"/>
        <v>-2.9146327891565109E-3</v>
      </c>
    </row>
    <row r="49" spans="1:16" ht="20.100000000000001" customHeight="1" x14ac:dyDescent="0.25">
      <c r="A49" s="44" t="s">
        <v>168</v>
      </c>
      <c r="B49" s="24">
        <v>4749.0200000000004</v>
      </c>
      <c r="C49" s="160">
        <v>2294.9300000000003</v>
      </c>
      <c r="D49" s="309">
        <f t="shared" si="19"/>
        <v>2.9590082198895858E-2</v>
      </c>
      <c r="E49" s="259">
        <f t="shared" si="20"/>
        <v>1.8014973529348506E-2</v>
      </c>
      <c r="F49" s="64">
        <f>(C49-B49)/B49</f>
        <v>-0.51675714147339868</v>
      </c>
      <c r="H49" s="24">
        <v>882.03600000000017</v>
      </c>
      <c r="I49" s="160">
        <v>535.47299999999996</v>
      </c>
      <c r="J49" s="309">
        <f t="shared" si="21"/>
        <v>3.4455357640218412E-2</v>
      </c>
      <c r="K49" s="259">
        <f t="shared" si="22"/>
        <v>2.9272831130544224E-2</v>
      </c>
      <c r="L49" s="64">
        <f t="shared" si="26"/>
        <v>-0.39291253418227845</v>
      </c>
      <c r="N49" s="39">
        <f t="shared" si="23"/>
        <v>1.8573010852765415</v>
      </c>
      <c r="O49" s="173">
        <f t="shared" si="24"/>
        <v>2.3332868540652649</v>
      </c>
      <c r="P49" s="64">
        <f t="shared" si="8"/>
        <v>0.25627819450600919</v>
      </c>
    </row>
    <row r="50" spans="1:16" ht="20.100000000000001" customHeight="1" x14ac:dyDescent="0.25">
      <c r="A50" s="44" t="s">
        <v>189</v>
      </c>
      <c r="B50" s="24">
        <v>338.60999999999996</v>
      </c>
      <c r="C50" s="160">
        <v>2065.25</v>
      </c>
      <c r="D50" s="309">
        <f t="shared" si="19"/>
        <v>2.1098032295859197E-3</v>
      </c>
      <c r="E50" s="259">
        <f t="shared" si="20"/>
        <v>1.6212008244908122E-2</v>
      </c>
      <c r="F50" s="64">
        <f t="shared" ref="F50:F53" si="27">(C50-B50)/B50</f>
        <v>5.0991996692359951</v>
      </c>
      <c r="H50" s="24">
        <v>75.509999999999991</v>
      </c>
      <c r="I50" s="160">
        <v>265.31700000000001</v>
      </c>
      <c r="J50" s="309">
        <f t="shared" si="21"/>
        <v>2.9496801212341574E-3</v>
      </c>
      <c r="K50" s="259">
        <f t="shared" si="22"/>
        <v>1.450414817752268E-2</v>
      </c>
      <c r="L50" s="64">
        <f t="shared" si="26"/>
        <v>2.5136670639650385</v>
      </c>
      <c r="N50" s="39">
        <f t="shared" ref="N50" si="28">(H50/B50)*10</f>
        <v>2.2299991140249844</v>
      </c>
      <c r="O50" s="173">
        <f t="shared" ref="O50" si="29">(I50/C50)*10</f>
        <v>1.2846725578017191</v>
      </c>
      <c r="P50" s="64">
        <f t="shared" ref="P50" si="30">(O50-N50)/N50</f>
        <v>-0.42391342233182344</v>
      </c>
    </row>
    <row r="51" spans="1:16" ht="20.100000000000001" customHeight="1" x14ac:dyDescent="0.25">
      <c r="A51" s="44" t="s">
        <v>177</v>
      </c>
      <c r="B51" s="24">
        <v>11340.7</v>
      </c>
      <c r="C51" s="160">
        <v>1034.7399999999998</v>
      </c>
      <c r="D51" s="309">
        <f t="shared" si="19"/>
        <v>7.0661367017409535E-2</v>
      </c>
      <c r="E51" s="259">
        <f t="shared" si="20"/>
        <v>8.1226066632786482E-3</v>
      </c>
      <c r="F51" s="64">
        <f t="shared" si="27"/>
        <v>-0.90875871859761748</v>
      </c>
      <c r="H51" s="24">
        <v>2515.0120000000002</v>
      </c>
      <c r="I51" s="160">
        <v>154.43299999999999</v>
      </c>
      <c r="J51" s="309">
        <f t="shared" si="21"/>
        <v>9.8245012595223974E-2</v>
      </c>
      <c r="K51" s="259">
        <f t="shared" si="22"/>
        <v>8.4424259112659949E-3</v>
      </c>
      <c r="L51" s="64">
        <f t="shared" si="26"/>
        <v>-0.93859552161182536</v>
      </c>
      <c r="N51" s="39">
        <f t="shared" ref="N51:N52" si="31">(H51/B51)*10</f>
        <v>2.2176867389138235</v>
      </c>
      <c r="O51" s="173">
        <f t="shared" ref="O51:O52" si="32">(I51/C51)*10</f>
        <v>1.492481203007519</v>
      </c>
      <c r="P51" s="64">
        <f t="shared" ref="P51:P52" si="33">(O51-N51)/N51</f>
        <v>-0.3270099077480596</v>
      </c>
    </row>
    <row r="52" spans="1:16" ht="20.100000000000001" customHeight="1" x14ac:dyDescent="0.25">
      <c r="A52" s="44" t="s">
        <v>186</v>
      </c>
      <c r="B52" s="24">
        <v>1000.9499999999999</v>
      </c>
      <c r="C52" s="160">
        <v>537.65000000000009</v>
      </c>
      <c r="D52" s="309">
        <f t="shared" si="19"/>
        <v>6.2366957344851788E-3</v>
      </c>
      <c r="E52" s="259">
        <f t="shared" si="20"/>
        <v>4.2204993259289929E-3</v>
      </c>
      <c r="F52" s="64">
        <f t="shared" si="27"/>
        <v>-0.46286028273140506</v>
      </c>
      <c r="H52" s="24">
        <v>243.49600000000004</v>
      </c>
      <c r="I52" s="160">
        <v>136.42599999999999</v>
      </c>
      <c r="J52" s="309">
        <f t="shared" si="21"/>
        <v>9.5117906343534977E-3</v>
      </c>
      <c r="K52" s="259">
        <f t="shared" si="22"/>
        <v>7.4580329163480251E-3</v>
      </c>
      <c r="L52" s="64">
        <f t="shared" si="26"/>
        <v>-0.43971974898971661</v>
      </c>
      <c r="N52" s="39">
        <f t="shared" si="31"/>
        <v>2.4326489834657079</v>
      </c>
      <c r="O52" s="173">
        <f t="shared" si="32"/>
        <v>2.537450013949595</v>
      </c>
      <c r="P52" s="64">
        <f t="shared" si="33"/>
        <v>4.3081032732712979E-2</v>
      </c>
    </row>
    <row r="53" spans="1:16" ht="20.100000000000001" customHeight="1" x14ac:dyDescent="0.25">
      <c r="A53" s="44" t="s">
        <v>194</v>
      </c>
      <c r="B53" s="24">
        <v>547.58000000000004</v>
      </c>
      <c r="C53" s="160">
        <v>388.23</v>
      </c>
      <c r="D53" s="309">
        <f t="shared" si="19"/>
        <v>3.4118485941249761E-3</v>
      </c>
      <c r="E53" s="259">
        <f t="shared" si="20"/>
        <v>3.0475671037020606E-3</v>
      </c>
      <c r="F53" s="64">
        <f t="shared" si="27"/>
        <v>-0.29100770663647324</v>
      </c>
      <c r="H53" s="24">
        <v>132.62099999999998</v>
      </c>
      <c r="I53" s="160">
        <v>82.090999999999994</v>
      </c>
      <c r="J53" s="309">
        <f t="shared" si="21"/>
        <v>5.1806320667222251E-3</v>
      </c>
      <c r="K53" s="259">
        <f t="shared" si="22"/>
        <v>4.4876884181602166E-3</v>
      </c>
      <c r="L53" s="64">
        <f t="shared" si="26"/>
        <v>-0.38101054885726993</v>
      </c>
      <c r="N53" s="39">
        <f t="shared" ref="N53" si="34">(H53/B53)*10</f>
        <v>2.4219474779940824</v>
      </c>
      <c r="O53" s="173">
        <f t="shared" ref="O53" si="35">(I53/C53)*10</f>
        <v>2.1144939855240446</v>
      </c>
      <c r="P53" s="64">
        <f t="shared" ref="P53" si="36">(O53-N53)/N53</f>
        <v>-0.12694473982758642</v>
      </c>
    </row>
    <row r="54" spans="1:16" ht="20.100000000000001" customHeight="1" x14ac:dyDescent="0.25">
      <c r="A54" s="44" t="s">
        <v>188</v>
      </c>
      <c r="B54" s="24">
        <v>317.72000000000003</v>
      </c>
      <c r="C54" s="160">
        <v>273.36999999999995</v>
      </c>
      <c r="D54" s="309">
        <f t="shared" si="19"/>
        <v>1.9796423085674921E-3</v>
      </c>
      <c r="E54" s="259">
        <f t="shared" si="20"/>
        <v>2.1459274634598874E-3</v>
      </c>
      <c r="F54" s="64">
        <f t="shared" ref="F54" si="37">(C54-B54)/B54</f>
        <v>-0.13958831675689309</v>
      </c>
      <c r="H54" s="24">
        <v>83.480999999999995</v>
      </c>
      <c r="I54" s="160">
        <v>74.717999999999989</v>
      </c>
      <c r="J54" s="309">
        <f t="shared" si="21"/>
        <v>3.2610547768606637E-3</v>
      </c>
      <c r="K54" s="259">
        <f t="shared" si="22"/>
        <v>4.084626855904972E-3</v>
      </c>
      <c r="L54" s="64">
        <f t="shared" si="26"/>
        <v>-0.10496999317209911</v>
      </c>
      <c r="N54" s="39">
        <f t="shared" si="23"/>
        <v>2.6275022031977842</v>
      </c>
      <c r="O54" s="173">
        <f t="shared" si="24"/>
        <v>2.733218714562681</v>
      </c>
      <c r="P54" s="64">
        <f t="shared" ref="P54" si="38">(O54-N54)/N54</f>
        <v>4.0234604270259114E-2</v>
      </c>
    </row>
    <row r="55" spans="1:16" ht="20.100000000000001" customHeight="1" x14ac:dyDescent="0.25">
      <c r="A55" s="44" t="s">
        <v>187</v>
      </c>
      <c r="B55" s="24">
        <v>868.4</v>
      </c>
      <c r="C55" s="160">
        <v>281.65999999999997</v>
      </c>
      <c r="D55" s="309">
        <f t="shared" si="19"/>
        <v>5.4108063098325882E-3</v>
      </c>
      <c r="E55" s="259">
        <f t="shared" si="20"/>
        <v>2.2110031435713939E-3</v>
      </c>
      <c r="F55" s="64">
        <f t="shared" ref="F55:F56" si="39">(C55-B55)/B55</f>
        <v>-0.67565637954859514</v>
      </c>
      <c r="H55" s="24">
        <v>185.50200000000004</v>
      </c>
      <c r="I55" s="160">
        <v>63.567999999999998</v>
      </c>
      <c r="J55" s="309">
        <f t="shared" si="21"/>
        <v>7.2463456740720286E-3</v>
      </c>
      <c r="K55" s="259">
        <f t="shared" si="22"/>
        <v>3.4750871272808065E-3</v>
      </c>
      <c r="L55" s="64">
        <f t="shared" ref="L55:L56" si="40">(I55-H55)/H55</f>
        <v>-0.6573190585546248</v>
      </c>
      <c r="N55" s="39">
        <f t="shared" si="23"/>
        <v>2.136135421464763</v>
      </c>
      <c r="O55" s="173">
        <f t="shared" si="24"/>
        <v>2.2569054888873112</v>
      </c>
      <c r="P55" s="64">
        <f t="shared" ref="P55:P56" si="41">(O55-N55)/N55</f>
        <v>5.6536709334530567E-2</v>
      </c>
    </row>
    <row r="56" spans="1:16" ht="20.100000000000001" customHeight="1" x14ac:dyDescent="0.25">
      <c r="A56" s="44" t="s">
        <v>193</v>
      </c>
      <c r="B56" s="24">
        <v>1846.3299999999997</v>
      </c>
      <c r="C56" s="160">
        <v>272.15999999999997</v>
      </c>
      <c r="D56" s="309">
        <f t="shared" si="19"/>
        <v>1.1504069569361126E-2</v>
      </c>
      <c r="E56" s="259">
        <f t="shared" si="20"/>
        <v>2.1364290831299812E-3</v>
      </c>
      <c r="F56" s="64">
        <f t="shared" si="39"/>
        <v>-0.85259406498296619</v>
      </c>
      <c r="H56" s="24">
        <v>490.81400000000002</v>
      </c>
      <c r="I56" s="160">
        <v>50.561999999999998</v>
      </c>
      <c r="J56" s="309">
        <f t="shared" si="21"/>
        <v>1.9172881724585113E-2</v>
      </c>
      <c r="K56" s="259">
        <f t="shared" si="22"/>
        <v>2.7640850007798284E-3</v>
      </c>
      <c r="L56" s="64">
        <f t="shared" si="40"/>
        <v>-0.89698337863223132</v>
      </c>
      <c r="N56" s="39">
        <f t="shared" si="23"/>
        <v>2.6583221850915062</v>
      </c>
      <c r="O56" s="173">
        <f t="shared" si="24"/>
        <v>1.857804232804233</v>
      </c>
      <c r="P56" s="64">
        <f t="shared" si="41"/>
        <v>-0.30113654273239165</v>
      </c>
    </row>
    <row r="57" spans="1:16" ht="20.100000000000001" customHeight="1" x14ac:dyDescent="0.25">
      <c r="A57" s="44" t="s">
        <v>211</v>
      </c>
      <c r="B57" s="24">
        <v>58.32</v>
      </c>
      <c r="C57" s="160">
        <v>152.24</v>
      </c>
      <c r="D57" s="309">
        <f t="shared" si="19"/>
        <v>3.6337888529414618E-4</v>
      </c>
      <c r="E57" s="259">
        <f t="shared" si="20"/>
        <v>1.195068943326383E-3</v>
      </c>
      <c r="F57" s="64">
        <f t="shared" si="25"/>
        <v>1.61042524005487</v>
      </c>
      <c r="H57" s="24">
        <v>16.46</v>
      </c>
      <c r="I57" s="160">
        <v>44.948</v>
      </c>
      <c r="J57" s="309">
        <f t="shared" si="21"/>
        <v>6.429841715734901E-4</v>
      </c>
      <c r="K57" s="259">
        <f t="shared" si="22"/>
        <v>2.4571831140985669E-3</v>
      </c>
      <c r="L57" s="64">
        <f t="shared" si="26"/>
        <v>1.7307411907654919</v>
      </c>
      <c r="N57" s="39">
        <f t="shared" si="23"/>
        <v>2.822359396433471</v>
      </c>
      <c r="O57" s="173">
        <f t="shared" si="24"/>
        <v>2.9524435102469782</v>
      </c>
      <c r="P57" s="64">
        <f t="shared" si="8"/>
        <v>4.6090556000022695E-2</v>
      </c>
    </row>
    <row r="58" spans="1:16" ht="20.100000000000001" customHeight="1" x14ac:dyDescent="0.25">
      <c r="A58" s="44" t="s">
        <v>190</v>
      </c>
      <c r="B58" s="24">
        <v>195.15</v>
      </c>
      <c r="C58" s="160">
        <v>236.64</v>
      </c>
      <c r="D58" s="309">
        <f t="shared" si="19"/>
        <v>1.2159360333530973E-3</v>
      </c>
      <c r="E58" s="259">
        <f t="shared" si="20"/>
        <v>1.8576005960900897E-3</v>
      </c>
      <c r="F58" s="64">
        <f t="shared" si="25"/>
        <v>0.21260568793235962</v>
      </c>
      <c r="H58" s="24">
        <v>40.893000000000008</v>
      </c>
      <c r="I58" s="160">
        <v>32.917000000000002</v>
      </c>
      <c r="J58" s="309">
        <f t="shared" si="21"/>
        <v>1.5974211256473108E-3</v>
      </c>
      <c r="K58" s="259">
        <f t="shared" si="22"/>
        <v>1.7994815468270562E-3</v>
      </c>
      <c r="L58" s="64">
        <f t="shared" si="26"/>
        <v>-0.19504560682757452</v>
      </c>
      <c r="N58" s="39">
        <f t="shared" ref="N58" si="42">(H58/B58)*10</f>
        <v>2.0954650269023829</v>
      </c>
      <c r="O58" s="173">
        <f t="shared" ref="O58" si="43">(I58/C58)*10</f>
        <v>1.3910158891142665</v>
      </c>
      <c r="P58" s="64">
        <f t="shared" ref="P58" si="44">(O58-N58)/N58</f>
        <v>-0.3361779503566647</v>
      </c>
    </row>
    <row r="59" spans="1:16" ht="20.100000000000001" customHeight="1" x14ac:dyDescent="0.25">
      <c r="A59" s="44" t="s">
        <v>223</v>
      </c>
      <c r="B59" s="24">
        <v>48.6</v>
      </c>
      <c r="C59" s="160">
        <v>70.92</v>
      </c>
      <c r="D59" s="309">
        <f t="shared" si="19"/>
        <v>3.0281573774512184E-4</v>
      </c>
      <c r="E59" s="259">
        <f t="shared" si="20"/>
        <v>5.5671498594789205E-4</v>
      </c>
      <c r="F59" s="64">
        <f>(C59-B59)/B59</f>
        <v>0.45925925925925926</v>
      </c>
      <c r="H59" s="24">
        <v>18.331</v>
      </c>
      <c r="I59" s="160">
        <v>26.504999999999999</v>
      </c>
      <c r="J59" s="309">
        <f t="shared" si="21"/>
        <v>7.1607186203606599E-4</v>
      </c>
      <c r="K59" s="259">
        <f t="shared" si="22"/>
        <v>1.4489552024379842E-3</v>
      </c>
      <c r="L59" s="64">
        <f t="shared" si="26"/>
        <v>0.44591129780153838</v>
      </c>
      <c r="N59" s="39">
        <f t="shared" si="23"/>
        <v>3.7718106995884773</v>
      </c>
      <c r="O59" s="173">
        <f t="shared" si="24"/>
        <v>3.7373096446700504</v>
      </c>
      <c r="P59" s="64">
        <f>(O59-N59)/N59</f>
        <v>-9.1470801867630947E-3</v>
      </c>
    </row>
    <row r="60" spans="1:16" ht="20.100000000000001" customHeight="1" x14ac:dyDescent="0.25">
      <c r="A60" s="44" t="s">
        <v>214</v>
      </c>
      <c r="B60" s="24">
        <v>57.519999999999996</v>
      </c>
      <c r="C60" s="160">
        <v>65.250000000000014</v>
      </c>
      <c r="D60" s="309">
        <f t="shared" si="19"/>
        <v>3.5839426409669563E-4</v>
      </c>
      <c r="E60" s="259">
        <f t="shared" si="20"/>
        <v>5.1220604671601752E-4</v>
      </c>
      <c r="F60" s="64">
        <f>(C60-B60)/B60</f>
        <v>0.13438803894297668</v>
      </c>
      <c r="H60" s="24">
        <v>19.707000000000001</v>
      </c>
      <c r="I60" s="160">
        <v>23.070999999999998</v>
      </c>
      <c r="J60" s="309">
        <f t="shared" si="21"/>
        <v>7.6982315122714278E-4</v>
      </c>
      <c r="K60" s="259">
        <f t="shared" si="22"/>
        <v>1.2612278994697879E-3</v>
      </c>
      <c r="L60" s="64">
        <f t="shared" si="26"/>
        <v>0.17070076622519903</v>
      </c>
      <c r="N60" s="39">
        <f t="shared" ref="N60" si="45">(H60/B60)*10</f>
        <v>3.4261126564673159</v>
      </c>
      <c r="O60" s="173">
        <f t="shared" ref="O60" si="46">(I60/C60)*10</f>
        <v>3.5357854406130258</v>
      </c>
      <c r="P60" s="64">
        <f>(O60-N60)/N60</f>
        <v>3.2010851697677138E-2</v>
      </c>
    </row>
    <row r="61" spans="1:16" ht="20.100000000000001" customHeight="1" thickBot="1" x14ac:dyDescent="0.3">
      <c r="A61" s="13" t="s">
        <v>17</v>
      </c>
      <c r="B61" s="24">
        <f>B62-SUM(B39:B60)</f>
        <v>2301.9700000000303</v>
      </c>
      <c r="C61" s="160">
        <f>C62-SUM(C39:C60)</f>
        <v>138.97000000000116</v>
      </c>
      <c r="D61" s="309">
        <f t="shared" si="19"/>
        <v>1.4343060572369285E-2</v>
      </c>
      <c r="E61" s="259">
        <f t="shared" si="20"/>
        <v>1.0909007557413876E-3</v>
      </c>
      <c r="F61" s="64">
        <f t="shared" si="25"/>
        <v>-0.93962996911341179</v>
      </c>
      <c r="H61" s="24">
        <f>H62-SUM(H39:H60)</f>
        <v>485.33000000000538</v>
      </c>
      <c r="I61" s="160">
        <f>I62-SUM(I39:I60)</f>
        <v>29.815999999995256</v>
      </c>
      <c r="J61" s="309">
        <f t="shared" si="21"/>
        <v>1.895865783655926E-2</v>
      </c>
      <c r="K61" s="259">
        <f t="shared" si="22"/>
        <v>1.6299584348569726E-3</v>
      </c>
      <c r="L61" s="64">
        <f t="shared" si="26"/>
        <v>-0.93856551212578054</v>
      </c>
      <c r="N61" s="39">
        <f t="shared" si="23"/>
        <v>2.1083246089219192</v>
      </c>
      <c r="O61" s="173">
        <f t="shared" si="24"/>
        <v>2.1454990285669573</v>
      </c>
      <c r="P61" s="64">
        <f t="shared" si="8"/>
        <v>1.7632208763169083E-2</v>
      </c>
    </row>
    <row r="62" spans="1:16" ht="26.25" customHeight="1" thickBot="1" x14ac:dyDescent="0.3">
      <c r="A62" s="17" t="s">
        <v>18</v>
      </c>
      <c r="B62" s="46">
        <v>160493.64000000001</v>
      </c>
      <c r="C62" s="171">
        <v>127390.14</v>
      </c>
      <c r="D62" s="315">
        <f>SUM(D39:D61)</f>
        <v>1.0000000000000002</v>
      </c>
      <c r="E62" s="316">
        <f>SUM(E39:E61)</f>
        <v>0.99999999999999989</v>
      </c>
      <c r="F62" s="69">
        <f t="shared" si="25"/>
        <v>-0.20626050976225607</v>
      </c>
      <c r="G62" s="2"/>
      <c r="H62" s="46">
        <v>25599.385999999999</v>
      </c>
      <c r="I62" s="171">
        <v>18292.490999999998</v>
      </c>
      <c r="J62" s="315">
        <f>SUM(J39:J61)</f>
        <v>1.0000000000000004</v>
      </c>
      <c r="K62" s="316">
        <f>SUM(K39:K61)</f>
        <v>0.99999999999999978</v>
      </c>
      <c r="L62" s="69">
        <f t="shared" si="26"/>
        <v>-0.28543243185598283</v>
      </c>
      <c r="M62" s="2"/>
      <c r="N62" s="34">
        <f t="shared" si="23"/>
        <v>1.5950405262164904</v>
      </c>
      <c r="O62" s="166">
        <f t="shared" si="24"/>
        <v>1.4359424520610464</v>
      </c>
      <c r="P62" s="69">
        <f t="shared" si="8"/>
        <v>-9.9745474513322829E-2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jan-abril</v>
      </c>
      <c r="C66" s="459"/>
      <c r="D66" s="457" t="str">
        <f>B5</f>
        <v>jan-abril</v>
      </c>
      <c r="E66" s="459"/>
      <c r="F66" s="149" t="str">
        <f>F37</f>
        <v>2022/2021</v>
      </c>
      <c r="H66" s="460" t="str">
        <f>B5</f>
        <v>jan-abril</v>
      </c>
      <c r="I66" s="459"/>
      <c r="J66" s="457" t="str">
        <f>B5</f>
        <v>jan-abril</v>
      </c>
      <c r="K66" s="458"/>
      <c r="L66" s="149" t="str">
        <f>L37</f>
        <v>2022/2021</v>
      </c>
      <c r="N66" s="460" t="str">
        <f>B5</f>
        <v>jan-abril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171</v>
      </c>
      <c r="B68" s="45">
        <v>66997.67</v>
      </c>
      <c r="C68" s="167">
        <v>91467.64</v>
      </c>
      <c r="D68" s="309">
        <f>B68/$B$96</f>
        <v>0.3023643821506023</v>
      </c>
      <c r="E68" s="308">
        <f>C68/$C$96</f>
        <v>0.40497221483323059</v>
      </c>
      <c r="F68" s="73">
        <f t="shared" ref="F68:F87" si="47">(C68-B68)/B68</f>
        <v>0.36523613433123869</v>
      </c>
      <c r="H68" s="24">
        <v>6148.4330000000009</v>
      </c>
      <c r="I68" s="167">
        <v>8837.228000000001</v>
      </c>
      <c r="J68" s="307">
        <f>H68/$H$96</f>
        <v>0.22540797326383383</v>
      </c>
      <c r="K68" s="308">
        <f>I68/$I$96</f>
        <v>0.30221841815225348</v>
      </c>
      <c r="L68" s="73">
        <f t="shared" ref="L68:L85" si="48">(I68-H68)/H68</f>
        <v>0.43731386517507786</v>
      </c>
      <c r="N68" s="48">
        <f t="shared" ref="N68:N78" si="49">(H68/B68)*10</f>
        <v>0.91770848150390927</v>
      </c>
      <c r="O68" s="169">
        <f t="shared" ref="O68:O78" si="50">(I68/C68)*10</f>
        <v>0.96615896069910634</v>
      </c>
      <c r="P68" s="73">
        <f t="shared" si="8"/>
        <v>5.2795065286743437E-2</v>
      </c>
    </row>
    <row r="69" spans="1:16" ht="20.100000000000001" customHeight="1" x14ac:dyDescent="0.25">
      <c r="A69" s="44" t="s">
        <v>163</v>
      </c>
      <c r="B69" s="24">
        <v>12341.590000000002</v>
      </c>
      <c r="C69" s="160">
        <v>10648.779999999999</v>
      </c>
      <c r="D69" s="309">
        <f t="shared" ref="D69:D95" si="51">B69/$B$96</f>
        <v>5.5698313614578721E-2</v>
      </c>
      <c r="E69" s="259">
        <f t="shared" ref="E69:E95" si="52">C69/$C$96</f>
        <v>4.7147384822346011E-2</v>
      </c>
      <c r="F69" s="64">
        <f t="shared" si="47"/>
        <v>-0.13716303977040259</v>
      </c>
      <c r="H69" s="24">
        <v>2684.36</v>
      </c>
      <c r="I69" s="160">
        <v>2942.9570000000003</v>
      </c>
      <c r="J69" s="258">
        <f t="shared" ref="J69:J96" si="53">H69/$H$96</f>
        <v>9.8411440298772856E-2</v>
      </c>
      <c r="K69" s="259">
        <f t="shared" ref="K69:K96" si="54">I69/$I$96</f>
        <v>0.10064420757618808</v>
      </c>
      <c r="L69" s="64">
        <f t="shared" si="48"/>
        <v>9.6334694303297691E-2</v>
      </c>
      <c r="N69" s="47">
        <f t="shared" si="49"/>
        <v>2.1750519989725796</v>
      </c>
      <c r="O69" s="163">
        <f t="shared" si="50"/>
        <v>2.763656493983349</v>
      </c>
      <c r="P69" s="64">
        <f t="shared" si="8"/>
        <v>0.27061628654800257</v>
      </c>
    </row>
    <row r="70" spans="1:16" ht="20.100000000000001" customHeight="1" x14ac:dyDescent="0.25">
      <c r="A70" s="44" t="s">
        <v>164</v>
      </c>
      <c r="B70" s="24">
        <v>15171.9</v>
      </c>
      <c r="C70" s="160">
        <v>15192.750000000002</v>
      </c>
      <c r="D70" s="309">
        <f t="shared" si="51"/>
        <v>6.8471667291574806E-2</v>
      </c>
      <c r="E70" s="259">
        <f t="shared" si="52"/>
        <v>6.7265774178797713E-2</v>
      </c>
      <c r="F70" s="64">
        <f t="shared" si="47"/>
        <v>1.3742510825936226E-3</v>
      </c>
      <c r="H70" s="24">
        <v>2476.3629999999994</v>
      </c>
      <c r="I70" s="160">
        <v>2679.0260000000003</v>
      </c>
      <c r="J70" s="258">
        <f t="shared" si="53"/>
        <v>9.0786053112320991E-2</v>
      </c>
      <c r="K70" s="259">
        <f t="shared" si="54"/>
        <v>9.1618208776412594E-2</v>
      </c>
      <c r="L70" s="64">
        <f t="shared" si="48"/>
        <v>8.1838971103994435E-2</v>
      </c>
      <c r="N70" s="47">
        <f t="shared" si="49"/>
        <v>1.6322036132587214</v>
      </c>
      <c r="O70" s="163">
        <f t="shared" si="50"/>
        <v>1.7633581807111944</v>
      </c>
      <c r="P70" s="64">
        <f t="shared" si="8"/>
        <v>8.0354293047189593E-2</v>
      </c>
    </row>
    <row r="71" spans="1:16" ht="20.100000000000001" customHeight="1" x14ac:dyDescent="0.25">
      <c r="A71" s="44" t="s">
        <v>170</v>
      </c>
      <c r="B71" s="24">
        <v>13488.739999999998</v>
      </c>
      <c r="C71" s="160">
        <v>12472.449999999997</v>
      </c>
      <c r="D71" s="309">
        <f t="shared" si="51"/>
        <v>6.0875468297481306E-2</v>
      </c>
      <c r="E71" s="259">
        <f t="shared" si="52"/>
        <v>5.5221668569307415E-2</v>
      </c>
      <c r="F71" s="64">
        <f t="shared" si="47"/>
        <v>-7.5343582869860412E-2</v>
      </c>
      <c r="H71" s="24">
        <v>2481.159000000001</v>
      </c>
      <c r="I71" s="160">
        <v>2633.1619999999998</v>
      </c>
      <c r="J71" s="258">
        <f t="shared" si="53"/>
        <v>9.0961879479750499E-2</v>
      </c>
      <c r="K71" s="259">
        <f t="shared" si="54"/>
        <v>9.0049736679717204E-2</v>
      </c>
      <c r="L71" s="64">
        <f t="shared" si="48"/>
        <v>6.1262901732617191E-2</v>
      </c>
      <c r="N71" s="47">
        <f t="shared" si="49"/>
        <v>1.8394297762430005</v>
      </c>
      <c r="O71" s="163">
        <f t="shared" si="50"/>
        <v>2.111182646553003</v>
      </c>
      <c r="P71" s="64">
        <f t="shared" si="8"/>
        <v>0.14773756183563172</v>
      </c>
    </row>
    <row r="72" spans="1:16" ht="20.100000000000001" customHeight="1" x14ac:dyDescent="0.25">
      <c r="A72" s="44" t="s">
        <v>165</v>
      </c>
      <c r="B72" s="24">
        <v>16296.92</v>
      </c>
      <c r="C72" s="160">
        <v>14796.25</v>
      </c>
      <c r="D72" s="309">
        <f t="shared" si="51"/>
        <v>7.3548947997113825E-2</v>
      </c>
      <c r="E72" s="259">
        <f t="shared" si="52"/>
        <v>6.5510273728787441E-2</v>
      </c>
      <c r="F72" s="64">
        <f t="shared" si="47"/>
        <v>-9.2083043912592075E-2</v>
      </c>
      <c r="H72" s="24">
        <v>2434.652</v>
      </c>
      <c r="I72" s="160">
        <v>2372.3159999999998</v>
      </c>
      <c r="J72" s="258">
        <f t="shared" si="53"/>
        <v>8.9256884302510817E-2</v>
      </c>
      <c r="K72" s="259">
        <f t="shared" si="54"/>
        <v>8.11292397205641E-2</v>
      </c>
      <c r="L72" s="64">
        <f t="shared" si="48"/>
        <v>-2.5603659167716879E-2</v>
      </c>
      <c r="N72" s="47">
        <f t="shared" si="49"/>
        <v>1.493933823078226</v>
      </c>
      <c r="O72" s="163">
        <f t="shared" si="50"/>
        <v>1.6033224634620258</v>
      </c>
      <c r="P72" s="64">
        <f t="shared" ref="P72:P78" si="55">(O72-N72)/N72</f>
        <v>7.3221878167539126E-2</v>
      </c>
    </row>
    <row r="73" spans="1:16" ht="20.100000000000001" customHeight="1" x14ac:dyDescent="0.25">
      <c r="A73" s="44" t="s">
        <v>184</v>
      </c>
      <c r="B73" s="24">
        <v>23340.549999999996</v>
      </c>
      <c r="C73" s="160">
        <v>23854.909999999996</v>
      </c>
      <c r="D73" s="309">
        <f t="shared" si="51"/>
        <v>0.1053372599346401</v>
      </c>
      <c r="E73" s="259">
        <f t="shared" si="52"/>
        <v>0.10561741548538237</v>
      </c>
      <c r="F73" s="64">
        <f t="shared" si="47"/>
        <v>2.2037184213739638E-2</v>
      </c>
      <c r="H73" s="24">
        <v>1248.6189999999999</v>
      </c>
      <c r="I73" s="160">
        <v>1512.1179999999997</v>
      </c>
      <c r="J73" s="258">
        <f t="shared" si="53"/>
        <v>4.577567620379288E-2</v>
      </c>
      <c r="K73" s="259">
        <f t="shared" si="54"/>
        <v>5.1711906722283173E-2</v>
      </c>
      <c r="L73" s="64">
        <f t="shared" si="48"/>
        <v>0.21103234853866537</v>
      </c>
      <c r="N73" s="47">
        <f t="shared" si="49"/>
        <v>0.53495697402160625</v>
      </c>
      <c r="O73" s="163">
        <f t="shared" si="50"/>
        <v>0.63388124289716452</v>
      </c>
      <c r="P73" s="64">
        <f t="shared" si="55"/>
        <v>0.18492004718039781</v>
      </c>
    </row>
    <row r="74" spans="1:16" ht="20.100000000000001" customHeight="1" x14ac:dyDescent="0.25">
      <c r="A74" s="44" t="s">
        <v>166</v>
      </c>
      <c r="B74" s="24">
        <v>6868.8200000000006</v>
      </c>
      <c r="C74" s="160">
        <v>5278.2400000000016</v>
      </c>
      <c r="D74" s="309">
        <f t="shared" si="51"/>
        <v>3.099938423834292E-2</v>
      </c>
      <c r="E74" s="259">
        <f t="shared" si="52"/>
        <v>2.336936367027018E-2</v>
      </c>
      <c r="F74" s="64">
        <f t="shared" si="47"/>
        <v>-0.23156524701477094</v>
      </c>
      <c r="H74" s="24">
        <v>1341.451</v>
      </c>
      <c r="I74" s="160">
        <v>1044.894</v>
      </c>
      <c r="J74" s="258">
        <f t="shared" si="53"/>
        <v>4.91789942482488E-2</v>
      </c>
      <c r="K74" s="259">
        <f t="shared" si="54"/>
        <v>3.5733627311276876E-2</v>
      </c>
      <c r="L74" s="64">
        <f t="shared" si="48"/>
        <v>-0.2210718095554739</v>
      </c>
      <c r="N74" s="47">
        <f t="shared" si="49"/>
        <v>1.9529569853337252</v>
      </c>
      <c r="O74" s="163">
        <f t="shared" si="50"/>
        <v>1.9796257843523593</v>
      </c>
      <c r="P74" s="64">
        <f t="shared" si="55"/>
        <v>1.3655599800154759E-2</v>
      </c>
    </row>
    <row r="75" spans="1:16" ht="20.100000000000001" customHeight="1" x14ac:dyDescent="0.25">
      <c r="A75" s="44" t="s">
        <v>198</v>
      </c>
      <c r="B75" s="24">
        <v>7727.22</v>
      </c>
      <c r="C75" s="160">
        <v>9031.1</v>
      </c>
      <c r="D75" s="309">
        <f t="shared" si="51"/>
        <v>3.4873393373855796E-2</v>
      </c>
      <c r="E75" s="259">
        <f t="shared" si="52"/>
        <v>3.9985120085971264E-2</v>
      </c>
      <c r="F75" s="64">
        <f t="shared" si="47"/>
        <v>0.1687385631572545</v>
      </c>
      <c r="H75" s="24">
        <v>641.24900000000002</v>
      </c>
      <c r="I75" s="160">
        <v>833.10500000000013</v>
      </c>
      <c r="J75" s="258">
        <f t="shared" si="53"/>
        <v>2.350885785816649E-2</v>
      </c>
      <c r="K75" s="259">
        <f t="shared" si="54"/>
        <v>2.8490797708821493E-2</v>
      </c>
      <c r="L75" s="64">
        <f t="shared" si="48"/>
        <v>0.29919110984968411</v>
      </c>
      <c r="N75" s="47">
        <f t="shared" si="49"/>
        <v>0.82985730961458326</v>
      </c>
      <c r="O75" s="163">
        <f t="shared" si="50"/>
        <v>0.92248452569454453</v>
      </c>
      <c r="P75" s="64">
        <f t="shared" si="55"/>
        <v>0.11161824449432253</v>
      </c>
    </row>
    <row r="76" spans="1:16" ht="20.100000000000001" customHeight="1" x14ac:dyDescent="0.25">
      <c r="A76" s="44" t="s">
        <v>181</v>
      </c>
      <c r="B76" s="24">
        <v>6220.72</v>
      </c>
      <c r="C76" s="160">
        <v>4657.9500000000007</v>
      </c>
      <c r="D76" s="309">
        <f t="shared" si="51"/>
        <v>2.8074471236565313E-2</v>
      </c>
      <c r="E76" s="259">
        <f t="shared" si="52"/>
        <v>2.0623034857819078E-2</v>
      </c>
      <c r="F76" s="64">
        <f t="shared" si="47"/>
        <v>-0.25122011599943406</v>
      </c>
      <c r="H76" s="24">
        <v>807.9319999999999</v>
      </c>
      <c r="I76" s="160">
        <v>651.48399999999992</v>
      </c>
      <c r="J76" s="258">
        <f t="shared" si="53"/>
        <v>2.9619630669309685E-2</v>
      </c>
      <c r="K76" s="259">
        <f t="shared" si="54"/>
        <v>2.2279663253171999E-2</v>
      </c>
      <c r="L76" s="64">
        <f t="shared" si="48"/>
        <v>-0.19364005881683111</v>
      </c>
      <c r="N76" s="47">
        <f t="shared" si="49"/>
        <v>1.2987757044200667</v>
      </c>
      <c r="O76" s="163">
        <f t="shared" si="50"/>
        <v>1.3986496205412249</v>
      </c>
      <c r="P76" s="64">
        <f t="shared" si="55"/>
        <v>7.6898509712848492E-2</v>
      </c>
    </row>
    <row r="77" spans="1:16" ht="20.100000000000001" customHeight="1" x14ac:dyDescent="0.25">
      <c r="A77" s="44" t="s">
        <v>179</v>
      </c>
      <c r="B77" s="24">
        <v>1017.6099999999999</v>
      </c>
      <c r="C77" s="160">
        <v>786.02</v>
      </c>
      <c r="D77" s="309">
        <f t="shared" si="51"/>
        <v>4.5925331272009063E-3</v>
      </c>
      <c r="E77" s="259">
        <f t="shared" si="52"/>
        <v>3.4800970081136444E-3</v>
      </c>
      <c r="F77" s="64">
        <f t="shared" si="47"/>
        <v>-0.22758227611756954</v>
      </c>
      <c r="H77" s="24">
        <v>251.655</v>
      </c>
      <c r="I77" s="160">
        <v>596.04500000000007</v>
      </c>
      <c r="J77" s="258">
        <f t="shared" si="53"/>
        <v>9.2259350490946392E-3</v>
      </c>
      <c r="K77" s="259">
        <f t="shared" si="54"/>
        <v>2.038374216977993E-2</v>
      </c>
      <c r="L77" s="64">
        <f t="shared" si="48"/>
        <v>1.3685005265144745</v>
      </c>
      <c r="N77" s="47">
        <f t="shared" si="49"/>
        <v>2.4730004618665307</v>
      </c>
      <c r="O77" s="163">
        <f t="shared" si="50"/>
        <v>7.583076766494492</v>
      </c>
      <c r="P77" s="64">
        <f t="shared" si="55"/>
        <v>2.0663466842909775</v>
      </c>
    </row>
    <row r="78" spans="1:16" ht="20.100000000000001" customHeight="1" x14ac:dyDescent="0.25">
      <c r="A78" s="44" t="s">
        <v>178</v>
      </c>
      <c r="B78" s="24">
        <v>3328.1800000000003</v>
      </c>
      <c r="C78" s="160">
        <v>2043.3099999999997</v>
      </c>
      <c r="D78" s="309">
        <f t="shared" si="51"/>
        <v>1.5020269949477222E-2</v>
      </c>
      <c r="E78" s="259">
        <f t="shared" si="52"/>
        <v>9.046738018941871E-3</v>
      </c>
      <c r="F78" s="64">
        <f t="shared" si="47"/>
        <v>-0.38605784542903343</v>
      </c>
      <c r="H78" s="24">
        <v>749.86399999999992</v>
      </c>
      <c r="I78" s="160">
        <v>452.88499999999993</v>
      </c>
      <c r="J78" s="258">
        <f t="shared" si="53"/>
        <v>2.7490797161408679E-2</v>
      </c>
      <c r="K78" s="259">
        <f t="shared" si="54"/>
        <v>1.5487909591659656E-2</v>
      </c>
      <c r="L78" s="64">
        <f t="shared" si="48"/>
        <v>-0.39604381594529142</v>
      </c>
      <c r="N78" s="47">
        <f t="shared" si="49"/>
        <v>2.253075254343214</v>
      </c>
      <c r="O78" s="163">
        <f t="shared" si="50"/>
        <v>2.2164282463258145</v>
      </c>
      <c r="P78" s="64">
        <f t="shared" si="55"/>
        <v>-1.6265327998590241E-2</v>
      </c>
    </row>
    <row r="79" spans="1:16" ht="20.100000000000001" customHeight="1" x14ac:dyDescent="0.25">
      <c r="A79" s="44" t="s">
        <v>185</v>
      </c>
      <c r="B79" s="24">
        <v>1193.3799999999999</v>
      </c>
      <c r="C79" s="160">
        <v>1898.8600000000001</v>
      </c>
      <c r="D79" s="309">
        <f t="shared" si="51"/>
        <v>5.385793362230145E-3</v>
      </c>
      <c r="E79" s="259">
        <f t="shared" si="52"/>
        <v>8.4071868461701674E-3</v>
      </c>
      <c r="F79" s="64">
        <f t="shared" si="47"/>
        <v>0.59116123950460064</v>
      </c>
      <c r="H79" s="24">
        <v>276.75799999999998</v>
      </c>
      <c r="I79" s="160">
        <v>451.50700000000001</v>
      </c>
      <c r="J79" s="258">
        <f t="shared" si="53"/>
        <v>1.0146237238748818E-2</v>
      </c>
      <c r="K79" s="259">
        <f t="shared" si="54"/>
        <v>1.5440784296237407E-2</v>
      </c>
      <c r="L79" s="64">
        <f t="shared" si="48"/>
        <v>0.6314144487241562</v>
      </c>
      <c r="N79" s="47">
        <f t="shared" ref="N79:N83" si="56">(H79/B79)*10</f>
        <v>2.3191104258492685</v>
      </c>
      <c r="O79" s="163">
        <f t="shared" ref="O79:O83" si="57">(I79/C79)*10</f>
        <v>2.3777792991584423</v>
      </c>
      <c r="P79" s="64">
        <f t="shared" ref="P79:P83" si="58">(O79-N79)/N79</f>
        <v>2.5298007656400841E-2</v>
      </c>
    </row>
    <row r="80" spans="1:16" ht="20.100000000000001" customHeight="1" x14ac:dyDescent="0.25">
      <c r="A80" s="44" t="s">
        <v>204</v>
      </c>
      <c r="B80" s="24">
        <v>16494.140000000003</v>
      </c>
      <c r="C80" s="160">
        <v>13866.960000000001</v>
      </c>
      <c r="D80" s="309">
        <f t="shared" si="51"/>
        <v>7.4439013329949177E-2</v>
      </c>
      <c r="E80" s="259">
        <f t="shared" si="52"/>
        <v>6.1395849988081203E-2</v>
      </c>
      <c r="F80" s="64">
        <f t="shared" si="47"/>
        <v>-0.15927959869383923</v>
      </c>
      <c r="H80" s="24">
        <v>507.31</v>
      </c>
      <c r="I80" s="160">
        <v>445.66199999999992</v>
      </c>
      <c r="J80" s="258">
        <f t="shared" si="53"/>
        <v>1.8598514274527432E-2</v>
      </c>
      <c r="K80" s="259">
        <f t="shared" si="54"/>
        <v>1.5240895071460141E-2</v>
      </c>
      <c r="L80" s="64">
        <f t="shared" si="48"/>
        <v>-0.12151938656837058</v>
      </c>
      <c r="N80" s="47">
        <f t="shared" si="56"/>
        <v>0.30756983995528103</v>
      </c>
      <c r="O80" s="163">
        <f t="shared" si="57"/>
        <v>0.3213840668755083</v>
      </c>
      <c r="P80" s="64">
        <f t="shared" si="58"/>
        <v>4.4914114213005348E-2</v>
      </c>
    </row>
    <row r="81" spans="1:16" ht="20.100000000000001" customHeight="1" x14ac:dyDescent="0.25">
      <c r="A81" s="44" t="s">
        <v>199</v>
      </c>
      <c r="B81" s="24">
        <v>3872.7700000000004</v>
      </c>
      <c r="C81" s="160">
        <v>2666.28</v>
      </c>
      <c r="D81" s="309">
        <f t="shared" si="51"/>
        <v>1.7478036299790549E-2</v>
      </c>
      <c r="E81" s="259">
        <f t="shared" si="52"/>
        <v>1.1804932509087871E-2</v>
      </c>
      <c r="F81" s="64">
        <f t="shared" si="47"/>
        <v>-0.31153153944076206</v>
      </c>
      <c r="H81" s="24">
        <v>564.54099999999994</v>
      </c>
      <c r="I81" s="160">
        <v>437.80399999999997</v>
      </c>
      <c r="J81" s="258">
        <f t="shared" si="53"/>
        <v>2.0696662488529676E-2</v>
      </c>
      <c r="K81" s="259">
        <f t="shared" si="54"/>
        <v>1.4972164613239487E-2</v>
      </c>
      <c r="L81" s="64">
        <f t="shared" si="48"/>
        <v>-0.22449565222012216</v>
      </c>
      <c r="N81" s="47">
        <f t="shared" si="56"/>
        <v>1.4577188937117358</v>
      </c>
      <c r="O81" s="163">
        <f t="shared" si="57"/>
        <v>1.6420030904481147</v>
      </c>
      <c r="P81" s="64">
        <f t="shared" si="58"/>
        <v>0.1264195706945547</v>
      </c>
    </row>
    <row r="82" spans="1:16" ht="20.100000000000001" customHeight="1" x14ac:dyDescent="0.25">
      <c r="A82" s="44" t="s">
        <v>206</v>
      </c>
      <c r="B82" s="24">
        <v>7.48</v>
      </c>
      <c r="C82" s="160">
        <v>48.16</v>
      </c>
      <c r="D82" s="309">
        <f t="shared" si="51"/>
        <v>3.3757675132381548E-5</v>
      </c>
      <c r="E82" s="259">
        <f t="shared" si="52"/>
        <v>2.1322799917400715E-4</v>
      </c>
      <c r="F82" s="64">
        <f t="shared" si="47"/>
        <v>5.4385026737967905</v>
      </c>
      <c r="H82" s="24">
        <v>171.21400000000003</v>
      </c>
      <c r="I82" s="160">
        <v>378.78499999999997</v>
      </c>
      <c r="J82" s="258">
        <f t="shared" si="53"/>
        <v>6.2768840018902457E-3</v>
      </c>
      <c r="K82" s="259">
        <f t="shared" si="54"/>
        <v>1.2953813517066813E-2</v>
      </c>
      <c r="L82" s="64">
        <f t="shared" si="48"/>
        <v>1.2123482892754092</v>
      </c>
      <c r="N82" s="47">
        <f t="shared" si="56"/>
        <v>228.8957219251337</v>
      </c>
      <c r="O82" s="163">
        <f t="shared" si="57"/>
        <v>78.651370431893682</v>
      </c>
      <c r="P82" s="64">
        <f t="shared" si="58"/>
        <v>-0.65638776570224111</v>
      </c>
    </row>
    <row r="83" spans="1:16" ht="20.100000000000001" customHeight="1" x14ac:dyDescent="0.25">
      <c r="A83" s="44" t="s">
        <v>215</v>
      </c>
      <c r="B83" s="24">
        <v>4206.41</v>
      </c>
      <c r="C83" s="160">
        <v>1975.58</v>
      </c>
      <c r="D83" s="309">
        <f t="shared" si="51"/>
        <v>1.8983773028556292E-2</v>
      </c>
      <c r="E83" s="259">
        <f t="shared" si="52"/>
        <v>8.7468640076450391E-3</v>
      </c>
      <c r="F83" s="64">
        <f t="shared" si="47"/>
        <v>-0.53034059922832055</v>
      </c>
      <c r="H83" s="24">
        <v>623.625</v>
      </c>
      <c r="I83" s="160">
        <v>264.17400000000004</v>
      </c>
      <c r="J83" s="258">
        <f t="shared" si="53"/>
        <v>2.2862743617220575E-2</v>
      </c>
      <c r="K83" s="259">
        <f t="shared" si="54"/>
        <v>9.0343089933804365E-3</v>
      </c>
      <c r="L83" s="64">
        <f t="shared" si="48"/>
        <v>-0.57638965724594105</v>
      </c>
      <c r="N83" s="47">
        <f t="shared" si="56"/>
        <v>1.4825587615092206</v>
      </c>
      <c r="O83" s="163">
        <f t="shared" si="57"/>
        <v>1.3371971775377358</v>
      </c>
      <c r="P83" s="64">
        <f t="shared" si="58"/>
        <v>-9.8047772368569777E-2</v>
      </c>
    </row>
    <row r="84" spans="1:16" ht="20.100000000000001" customHeight="1" x14ac:dyDescent="0.25">
      <c r="A84" s="44" t="s">
        <v>201</v>
      </c>
      <c r="B84" s="24">
        <v>353.21999999999997</v>
      </c>
      <c r="C84" s="160">
        <v>731.73</v>
      </c>
      <c r="D84" s="309">
        <f t="shared" si="51"/>
        <v>1.5941024077887444E-3</v>
      </c>
      <c r="E84" s="259">
        <f t="shared" si="52"/>
        <v>3.2397284849583941E-3</v>
      </c>
      <c r="F84" s="64">
        <f t="shared" si="47"/>
        <v>1.0715984372345848</v>
      </c>
      <c r="H84" s="24">
        <v>96.743000000000009</v>
      </c>
      <c r="I84" s="160">
        <v>209.37399999999997</v>
      </c>
      <c r="J84" s="258">
        <f t="shared" si="53"/>
        <v>3.5466993878705477E-3</v>
      </c>
      <c r="K84" s="259">
        <f t="shared" si="54"/>
        <v>7.1602406413198696E-3</v>
      </c>
      <c r="L84" s="64">
        <f t="shared" si="48"/>
        <v>1.1642289364605185</v>
      </c>
      <c r="N84" s="47">
        <f t="shared" ref="N84" si="59">(H84/B84)*10</f>
        <v>2.7388879451899673</v>
      </c>
      <c r="O84" s="163">
        <f t="shared" ref="O84" si="60">(I84/C84)*10</f>
        <v>2.8613559646317626</v>
      </c>
      <c r="P84" s="64">
        <f t="shared" ref="P84" si="61">(O84-N84)/N84</f>
        <v>4.4714505263668616E-2</v>
      </c>
    </row>
    <row r="85" spans="1:16" ht="20.100000000000001" customHeight="1" x14ac:dyDescent="0.25">
      <c r="A85" s="44" t="s">
        <v>224</v>
      </c>
      <c r="B85" s="24">
        <v>1055.53</v>
      </c>
      <c r="C85" s="160">
        <v>827.83</v>
      </c>
      <c r="D85" s="309">
        <f t="shared" si="51"/>
        <v>4.7636682931126596E-3</v>
      </c>
      <c r="E85" s="259">
        <f t="shared" si="52"/>
        <v>3.6652104351374243E-3</v>
      </c>
      <c r="F85" s="64">
        <f t="shared" si="47"/>
        <v>-0.21572101219292672</v>
      </c>
      <c r="H85" s="24">
        <v>238.98500000000001</v>
      </c>
      <c r="I85" s="160">
        <v>194.09200000000001</v>
      </c>
      <c r="J85" s="258">
        <f t="shared" si="53"/>
        <v>8.7614396205435308E-3</v>
      </c>
      <c r="K85" s="259">
        <f t="shared" si="54"/>
        <v>6.6376217990536382E-3</v>
      </c>
      <c r="L85" s="64">
        <f t="shared" si="48"/>
        <v>-0.18784860974538151</v>
      </c>
      <c r="N85" s="47">
        <f t="shared" ref="N85" si="62">(H85/B85)*10</f>
        <v>2.2641232366678352</v>
      </c>
      <c r="O85" s="163">
        <f t="shared" ref="O85" si="63">(I85/C85)*10</f>
        <v>2.344587656886076</v>
      </c>
      <c r="P85" s="64">
        <f t="shared" ref="P85" si="64">(O85-N85)/N85</f>
        <v>3.5538887157336087E-2</v>
      </c>
    </row>
    <row r="86" spans="1:16" ht="20.100000000000001" customHeight="1" x14ac:dyDescent="0.25">
      <c r="A86" s="44" t="s">
        <v>225</v>
      </c>
      <c r="B86" s="24">
        <v>469.22</v>
      </c>
      <c r="C86" s="160">
        <v>700.64</v>
      </c>
      <c r="D86" s="309">
        <f t="shared" si="51"/>
        <v>2.1176171558310252E-3</v>
      </c>
      <c r="E86" s="259">
        <f t="shared" si="52"/>
        <v>3.1020777687142103E-3</v>
      </c>
      <c r="F86" s="64">
        <f t="shared" si="47"/>
        <v>0.49320148331273167</v>
      </c>
      <c r="H86" s="24">
        <v>129.50399999999999</v>
      </c>
      <c r="I86" s="160">
        <v>193.36499999999998</v>
      </c>
      <c r="J86" s="258">
        <f t="shared" si="53"/>
        <v>4.7477518531241266E-3</v>
      </c>
      <c r="K86" s="259">
        <f t="shared" si="54"/>
        <v>6.6127596148940013E-3</v>
      </c>
      <c r="L86" s="64">
        <f t="shared" ref="L86:L88" si="65">(I86-H86)/H86</f>
        <v>0.49311990363232022</v>
      </c>
      <c r="N86" s="47">
        <f t="shared" ref="N86" si="66">(H86/B86)*10</f>
        <v>2.7599846553855327</v>
      </c>
      <c r="O86" s="163">
        <f t="shared" ref="O86" si="67">(I86/C86)*10</f>
        <v>2.759833866179493</v>
      </c>
      <c r="P86" s="64">
        <f t="shared" ref="P86" si="68">(O86-N86)/N86</f>
        <v>-5.4634074050191454E-5</v>
      </c>
    </row>
    <row r="87" spans="1:16" ht="20.100000000000001" customHeight="1" x14ac:dyDescent="0.25">
      <c r="A87" s="44" t="s">
        <v>200</v>
      </c>
      <c r="B87" s="24">
        <v>2416.79</v>
      </c>
      <c r="C87" s="160">
        <v>1580.0900000000001</v>
      </c>
      <c r="D87" s="309">
        <f t="shared" si="51"/>
        <v>1.0907113861388823E-2</v>
      </c>
      <c r="E87" s="259">
        <f t="shared" si="52"/>
        <v>6.9958353242287582E-3</v>
      </c>
      <c r="F87" s="64">
        <f t="shared" si="47"/>
        <v>-0.34620302136304759</v>
      </c>
      <c r="H87" s="24">
        <v>258.64100000000002</v>
      </c>
      <c r="I87" s="160">
        <v>180.76500000000004</v>
      </c>
      <c r="J87" s="258">
        <f t="shared" si="53"/>
        <v>9.4820491030692278E-3</v>
      </c>
      <c r="K87" s="259">
        <f t="shared" si="54"/>
        <v>6.1818606872304427E-3</v>
      </c>
      <c r="L87" s="64">
        <f t="shared" si="65"/>
        <v>-0.30109688719112582</v>
      </c>
      <c r="N87" s="47">
        <f t="shared" ref="N87:N88" si="69">(H87/B87)*10</f>
        <v>1.0701840044025341</v>
      </c>
      <c r="O87" s="163">
        <f t="shared" ref="O87:O88" si="70">(I87/C87)*10</f>
        <v>1.1440171129492624</v>
      </c>
      <c r="P87" s="64">
        <f t="shared" ref="P87:P88" si="71">(O87-N87)/N87</f>
        <v>6.8991041020042249E-2</v>
      </c>
    </row>
    <row r="88" spans="1:16" ht="20.100000000000001" customHeight="1" x14ac:dyDescent="0.25">
      <c r="A88" s="44" t="s">
        <v>197</v>
      </c>
      <c r="B88" s="24">
        <v>7853.7000000000007</v>
      </c>
      <c r="C88" s="160">
        <v>1428.2899999999997</v>
      </c>
      <c r="D88" s="309">
        <f t="shared" si="51"/>
        <v>3.5444204971548793E-2</v>
      </c>
      <c r="E88" s="259">
        <f t="shared" si="52"/>
        <v>6.3237420876296226E-3</v>
      </c>
      <c r="F88" s="64">
        <f>(C88-B88)/B88</f>
        <v>-0.81813794771890958</v>
      </c>
      <c r="H88" s="24">
        <v>1519.8910000000001</v>
      </c>
      <c r="I88" s="160">
        <v>180.66699999999997</v>
      </c>
      <c r="J88" s="258">
        <f t="shared" si="53"/>
        <v>5.5720790954693927E-2</v>
      </c>
      <c r="K88" s="259">
        <f t="shared" si="54"/>
        <v>6.1785092511263901E-3</v>
      </c>
      <c r="L88" s="64">
        <f t="shared" si="65"/>
        <v>-0.88113160746395636</v>
      </c>
      <c r="N88" s="47">
        <f t="shared" si="69"/>
        <v>1.9352547207048907</v>
      </c>
      <c r="O88" s="163">
        <f t="shared" si="70"/>
        <v>1.2649181888832102</v>
      </c>
      <c r="P88" s="64">
        <f t="shared" si="71"/>
        <v>-0.34638155104332696</v>
      </c>
    </row>
    <row r="89" spans="1:16" ht="20.100000000000001" customHeight="1" x14ac:dyDescent="0.25">
      <c r="A89" s="44" t="s">
        <v>203</v>
      </c>
      <c r="B89" s="24">
        <v>243.01</v>
      </c>
      <c r="C89" s="160">
        <v>955.79</v>
      </c>
      <c r="D89" s="309">
        <f t="shared" si="51"/>
        <v>1.0967182665668502E-3</v>
      </c>
      <c r="E89" s="259">
        <f t="shared" si="52"/>
        <v>4.2317522701520822E-3</v>
      </c>
      <c r="F89" s="64">
        <f t="shared" ref="F89:F94" si="72">(C89-B89)/B89</f>
        <v>2.9331303238549853</v>
      </c>
      <c r="H89" s="24">
        <v>40.921000000000006</v>
      </c>
      <c r="I89" s="160">
        <v>161.45700000000002</v>
      </c>
      <c r="J89" s="258">
        <f t="shared" si="53"/>
        <v>1.5002065849834168E-3</v>
      </c>
      <c r="K89" s="259">
        <f t="shared" si="54"/>
        <v>5.5215593780774232E-3</v>
      </c>
      <c r="L89" s="64">
        <f t="shared" ref="L89:L94" si="73">(I89-H89)/H89</f>
        <v>2.9455780650521737</v>
      </c>
      <c r="N89" s="47">
        <f t="shared" ref="N89:N94" si="74">(H89/B89)*10</f>
        <v>1.683922472326242</v>
      </c>
      <c r="O89" s="163">
        <f t="shared" ref="O89:O94" si="75">(I89/C89)*10</f>
        <v>1.6892518230992168</v>
      </c>
      <c r="P89" s="64">
        <f t="shared" ref="P89:P94" si="76">(O89-N89)/N89</f>
        <v>3.1648433111131384E-3</v>
      </c>
    </row>
    <row r="90" spans="1:16" ht="20.100000000000001" customHeight="1" x14ac:dyDescent="0.25">
      <c r="A90" s="44" t="s">
        <v>226</v>
      </c>
      <c r="B90" s="24">
        <v>137.35</v>
      </c>
      <c r="C90" s="160">
        <v>759.18000000000006</v>
      </c>
      <c r="D90" s="309">
        <f t="shared" si="51"/>
        <v>6.1986854003109697E-4</v>
      </c>
      <c r="E90" s="259">
        <f t="shared" si="52"/>
        <v>3.3612631314975661E-3</v>
      </c>
      <c r="F90" s="64">
        <f t="shared" si="72"/>
        <v>4.5273389151801968</v>
      </c>
      <c r="H90" s="24">
        <v>14.356000000000002</v>
      </c>
      <c r="I90" s="160">
        <v>115.711</v>
      </c>
      <c r="J90" s="258">
        <f t="shared" si="53"/>
        <v>5.2630594887764055E-4</v>
      </c>
      <c r="K90" s="259">
        <f t="shared" si="54"/>
        <v>3.9571226840379586E-3</v>
      </c>
      <c r="L90" s="64">
        <f t="shared" si="73"/>
        <v>7.0601142379492883</v>
      </c>
      <c r="N90" s="47">
        <f t="shared" si="74"/>
        <v>1.0452129595922828</v>
      </c>
      <c r="O90" s="163">
        <f t="shared" si="75"/>
        <v>1.5241576437735449</v>
      </c>
      <c r="P90" s="64">
        <f t="shared" si="76"/>
        <v>0.45822689030576996</v>
      </c>
    </row>
    <row r="91" spans="1:16" ht="20.100000000000001" customHeight="1" x14ac:dyDescent="0.25">
      <c r="A91" s="44" t="s">
        <v>210</v>
      </c>
      <c r="B91" s="24">
        <v>635.69000000000005</v>
      </c>
      <c r="C91" s="160">
        <v>510.84999999999997</v>
      </c>
      <c r="D91" s="309">
        <f t="shared" si="51"/>
        <v>2.8689059498534261E-3</v>
      </c>
      <c r="E91" s="259">
        <f t="shared" si="52"/>
        <v>2.2617841232982052E-3</v>
      </c>
      <c r="F91" s="64">
        <f t="shared" si="72"/>
        <v>-0.19638503043936523</v>
      </c>
      <c r="H91" s="24">
        <v>116.55199999999999</v>
      </c>
      <c r="I91" s="160">
        <v>92.29</v>
      </c>
      <c r="J91" s="258">
        <f t="shared" si="53"/>
        <v>4.2729180101411784E-3</v>
      </c>
      <c r="K91" s="259">
        <f t="shared" si="54"/>
        <v>3.1561636534976211E-3</v>
      </c>
      <c r="L91" s="64">
        <f t="shared" si="73"/>
        <v>-0.20816459606012758</v>
      </c>
      <c r="N91" s="47">
        <f t="shared" si="74"/>
        <v>1.8334722899526494</v>
      </c>
      <c r="O91" s="163">
        <f t="shared" si="75"/>
        <v>1.8065968483899386</v>
      </c>
      <c r="P91" s="64">
        <f t="shared" si="76"/>
        <v>-1.4658220748678398E-2</v>
      </c>
    </row>
    <row r="92" spans="1:16" ht="20.100000000000001" customHeight="1" x14ac:dyDescent="0.25">
      <c r="A92" s="44" t="s">
        <v>227</v>
      </c>
      <c r="B92" s="24">
        <v>687.91000000000008</v>
      </c>
      <c r="C92" s="160">
        <v>492.79999999999995</v>
      </c>
      <c r="D92" s="309">
        <f t="shared" si="51"/>
        <v>3.1045778476359079E-3</v>
      </c>
      <c r="E92" s="259">
        <f t="shared" si="52"/>
        <v>2.1818678985247243E-3</v>
      </c>
      <c r="F92" s="64">
        <f t="shared" si="72"/>
        <v>-0.28362721867686197</v>
      </c>
      <c r="H92" s="24">
        <v>103.46700000000001</v>
      </c>
      <c r="I92" s="160">
        <v>73.122</v>
      </c>
      <c r="J92" s="258">
        <f t="shared" si="53"/>
        <v>3.7932082482949876E-3</v>
      </c>
      <c r="K92" s="259">
        <f t="shared" si="54"/>
        <v>2.5006501102075307E-3</v>
      </c>
      <c r="L92" s="64">
        <f t="shared" si="73"/>
        <v>-0.29328191597320896</v>
      </c>
      <c r="N92" s="47">
        <f t="shared" si="74"/>
        <v>1.5040775682865493</v>
      </c>
      <c r="O92" s="163">
        <f t="shared" si="75"/>
        <v>1.4838068181818185</v>
      </c>
      <c r="P92" s="64">
        <f t="shared" si="76"/>
        <v>-1.3477197275020395E-2</v>
      </c>
    </row>
    <row r="93" spans="1:16" ht="20.100000000000001" customHeight="1" x14ac:dyDescent="0.25">
      <c r="A93" s="44" t="s">
        <v>207</v>
      </c>
      <c r="B93" s="24">
        <v>532.11000000000013</v>
      </c>
      <c r="C93" s="160">
        <v>336.54</v>
      </c>
      <c r="D93" s="309">
        <f t="shared" si="51"/>
        <v>2.4014433843170518E-3</v>
      </c>
      <c r="E93" s="259">
        <f t="shared" si="52"/>
        <v>1.4900280490452735E-3</v>
      </c>
      <c r="F93" s="64">
        <f t="shared" si="72"/>
        <v>-0.36753678750634278</v>
      </c>
      <c r="H93" s="24">
        <v>107.78999999999999</v>
      </c>
      <c r="I93" s="160">
        <v>69.188999999999993</v>
      </c>
      <c r="J93" s="258">
        <f t="shared" si="53"/>
        <v>3.9516939418724481E-3</v>
      </c>
      <c r="K93" s="259">
        <f t="shared" si="54"/>
        <v>2.3661480877868336E-3</v>
      </c>
      <c r="L93" s="64">
        <f t="shared" si="73"/>
        <v>-0.35811299749512943</v>
      </c>
      <c r="N93" s="47">
        <f t="shared" si="74"/>
        <v>2.0257089699498216</v>
      </c>
      <c r="O93" s="163">
        <f t="shared" si="75"/>
        <v>2.0558923159208411</v>
      </c>
      <c r="P93" s="64">
        <f t="shared" si="76"/>
        <v>1.4900139367881223E-2</v>
      </c>
    </row>
    <row r="94" spans="1:16" ht="20.100000000000001" customHeight="1" x14ac:dyDescent="0.25">
      <c r="A94" s="44" t="s">
        <v>228</v>
      </c>
      <c r="B94" s="24">
        <v>68.52</v>
      </c>
      <c r="C94" s="160">
        <v>204.21</v>
      </c>
      <c r="D94" s="309">
        <f t="shared" si="51"/>
        <v>3.0923474599876783E-4</v>
      </c>
      <c r="E94" s="259">
        <f t="shared" si="52"/>
        <v>9.0413807540124598E-4</v>
      </c>
      <c r="F94" s="64">
        <f t="shared" si="72"/>
        <v>1.9802977232924694</v>
      </c>
      <c r="H94" s="24">
        <v>19.033999999999999</v>
      </c>
      <c r="I94" s="160">
        <v>67.977999999999994</v>
      </c>
      <c r="J94" s="258">
        <f t="shared" si="53"/>
        <v>6.9780631310511348E-4</v>
      </c>
      <c r="K94" s="259">
        <f t="shared" si="54"/>
        <v>2.3247339130725024E-3</v>
      </c>
      <c r="L94" s="64">
        <f t="shared" si="73"/>
        <v>2.5713985499632237</v>
      </c>
      <c r="N94" s="47">
        <f t="shared" si="74"/>
        <v>2.777875072971395</v>
      </c>
      <c r="O94" s="163">
        <f t="shared" si="75"/>
        <v>3.3288281670829045</v>
      </c>
      <c r="P94" s="64">
        <f t="shared" si="76"/>
        <v>0.19833616690406974</v>
      </c>
    </row>
    <row r="95" spans="1:16" ht="20.100000000000001" customHeight="1" thickBot="1" x14ac:dyDescent="0.3">
      <c r="A95" s="13" t="s">
        <v>17</v>
      </c>
      <c r="B95" s="24">
        <f>B96-SUM(B68:B94)</f>
        <v>8552.0899999999092</v>
      </c>
      <c r="C95" s="160">
        <f>C96-SUM(C68:C94)</f>
        <v>6648.3300000000163</v>
      </c>
      <c r="D95" s="309">
        <f t="shared" si="51"/>
        <v>3.8596079668835007E-2</v>
      </c>
      <c r="E95" s="259">
        <f t="shared" si="52"/>
        <v>2.9435425742286764E-2</v>
      </c>
      <c r="F95" s="64">
        <f t="shared" ref="F95" si="77">(C95-B95)/B95</f>
        <v>-0.22260757311954307</v>
      </c>
      <c r="H95" s="24">
        <f>H96-SUM(H68:H94)</f>
        <v>1221.8409999999894</v>
      </c>
      <c r="I95" s="160">
        <f>I96-SUM(I68:I94)</f>
        <v>1170.0339999999997</v>
      </c>
      <c r="J95" s="258">
        <f t="shared" si="53"/>
        <v>4.4793966765296712E-2</v>
      </c>
      <c r="K95" s="259">
        <f t="shared" si="54"/>
        <v>4.0013206026183051E-2</v>
      </c>
      <c r="L95" s="64">
        <f t="shared" ref="L95" si="78">(I95-H95)/H95</f>
        <v>-4.240077064036174E-2</v>
      </c>
      <c r="N95" s="47">
        <f t="shared" ref="N95:N96" si="79">(H95/B95)*10</f>
        <v>1.4287045622765926</v>
      </c>
      <c r="O95" s="163">
        <f t="shared" ref="O95:O96" si="80">(I95/C95)*10</f>
        <v>1.7598915817957241</v>
      </c>
      <c r="P95" s="64">
        <f>(O95-N95)/N95</f>
        <v>0.23180931052071127</v>
      </c>
    </row>
    <row r="96" spans="1:16" ht="26.25" customHeight="1" thickBot="1" x14ac:dyDescent="0.3">
      <c r="A96" s="17" t="s">
        <v>18</v>
      </c>
      <c r="B96" s="22">
        <v>221579.23999999993</v>
      </c>
      <c r="C96" s="165">
        <v>225861.52</v>
      </c>
      <c r="D96" s="305">
        <f>SUM(D68:D95)</f>
        <v>1</v>
      </c>
      <c r="E96" s="306">
        <f>SUM(E68:E95)</f>
        <v>1.0000000000000002</v>
      </c>
      <c r="F96" s="69">
        <f>(C96-B96)/B96</f>
        <v>1.9326178752125237E-2</v>
      </c>
      <c r="G96" s="2"/>
      <c r="H96" s="22">
        <v>27276.909999999996</v>
      </c>
      <c r="I96" s="165">
        <v>29241.195999999996</v>
      </c>
      <c r="J96" s="317">
        <f t="shared" si="53"/>
        <v>1</v>
      </c>
      <c r="K96" s="306">
        <f t="shared" si="54"/>
        <v>1</v>
      </c>
      <c r="L96" s="69">
        <f>(I96-H96)/H96</f>
        <v>7.2012775640642596E-2</v>
      </c>
      <c r="M96" s="2"/>
      <c r="N96" s="43">
        <f t="shared" si="79"/>
        <v>1.2310228160363761</v>
      </c>
      <c r="O96" s="170">
        <f t="shared" si="80"/>
        <v>1.294651519214074</v>
      </c>
      <c r="P96" s="69">
        <f>(O96-N96)/N96</f>
        <v>5.1687671705848925E-2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94</v>
      </c>
    </row>
    <row r="2" spans="1:18" ht="15.75" thickBot="1" x14ac:dyDescent="0.3"/>
    <row r="3" spans="1:18" x14ac:dyDescent="0.25">
      <c r="A3" s="437" t="s">
        <v>16</v>
      </c>
      <c r="B3" s="451"/>
      <c r="C3" s="451"/>
      <c r="D3" s="454" t="s">
        <v>1</v>
      </c>
      <c r="E3" s="450"/>
      <c r="F3" s="454" t="s">
        <v>104</v>
      </c>
      <c r="G3" s="450"/>
      <c r="H3" s="148" t="s">
        <v>0</v>
      </c>
      <c r="J3" s="456" t="s">
        <v>19</v>
      </c>
      <c r="K3" s="450"/>
      <c r="L3" s="448" t="s">
        <v>104</v>
      </c>
      <c r="M3" s="449"/>
      <c r="N3" s="148" t="s">
        <v>0</v>
      </c>
      <c r="P3" s="462" t="s">
        <v>22</v>
      </c>
      <c r="Q3" s="450"/>
      <c r="R3" s="148" t="s">
        <v>0</v>
      </c>
    </row>
    <row r="4" spans="1:18" x14ac:dyDescent="0.25">
      <c r="A4" s="452"/>
      <c r="B4" s="453"/>
      <c r="C4" s="453"/>
      <c r="D4" s="457" t="s">
        <v>151</v>
      </c>
      <c r="E4" s="459"/>
      <c r="F4" s="457" t="str">
        <f>D4</f>
        <v>jan-abril</v>
      </c>
      <c r="G4" s="459"/>
      <c r="H4" s="149" t="s">
        <v>138</v>
      </c>
      <c r="J4" s="460" t="str">
        <f>D4</f>
        <v>jan-abril</v>
      </c>
      <c r="K4" s="459"/>
      <c r="L4" s="461" t="str">
        <f>D4</f>
        <v>jan-abril</v>
      </c>
      <c r="M4" s="447"/>
      <c r="N4" s="149" t="str">
        <f>H4</f>
        <v>2022/2021</v>
      </c>
      <c r="P4" s="460" t="str">
        <f>D4</f>
        <v>jan-abril</v>
      </c>
      <c r="Q4" s="458"/>
      <c r="R4" s="149" t="str">
        <f>N4</f>
        <v>2022/2021</v>
      </c>
    </row>
    <row r="5" spans="1:18" ht="19.5" customHeight="1" thickBot="1" x14ac:dyDescent="0.3">
      <c r="A5" s="438"/>
      <c r="B5" s="464"/>
      <c r="C5" s="464"/>
      <c r="D5" s="117">
        <v>2021</v>
      </c>
      <c r="E5" s="181">
        <v>2022</v>
      </c>
      <c r="F5" s="117">
        <f>D5</f>
        <v>2021</v>
      </c>
      <c r="G5" s="152">
        <f>E5</f>
        <v>2022</v>
      </c>
      <c r="H5" s="192" t="s">
        <v>1</v>
      </c>
      <c r="J5" s="30">
        <f>D5</f>
        <v>2021</v>
      </c>
      <c r="K5" s="152">
        <f>E5</f>
        <v>2022</v>
      </c>
      <c r="L5" s="180">
        <f>F5</f>
        <v>2021</v>
      </c>
      <c r="M5" s="164">
        <f>G5</f>
        <v>2022</v>
      </c>
      <c r="N5" s="321">
        <v>1000</v>
      </c>
      <c r="P5" s="30">
        <f>D5</f>
        <v>2021</v>
      </c>
      <c r="Q5" s="152">
        <f>E5</f>
        <v>2022</v>
      </c>
      <c r="R5" s="192"/>
    </row>
    <row r="6" spans="1:18" ht="24" customHeight="1" x14ac:dyDescent="0.25">
      <c r="A6" s="182" t="s">
        <v>20</v>
      </c>
      <c r="B6" s="11"/>
      <c r="C6" s="11"/>
      <c r="D6" s="184">
        <v>3356.7600000000007</v>
      </c>
      <c r="E6" s="185">
        <v>2064.59</v>
      </c>
      <c r="F6" s="310">
        <f>D6/D8</f>
        <v>0.47825337415708413</v>
      </c>
      <c r="G6" s="318">
        <f>E6/E8</f>
        <v>0.27812855728363295</v>
      </c>
      <c r="H6" s="191">
        <f>(E6-D6)/D6</f>
        <v>-0.3849456023069866</v>
      </c>
      <c r="I6" s="2"/>
      <c r="J6" s="189">
        <v>1877.0189999999993</v>
      </c>
      <c r="K6" s="185">
        <v>1345.7720000000008</v>
      </c>
      <c r="L6" s="309">
        <f>J6/J8</f>
        <v>0.53206020014558519</v>
      </c>
      <c r="M6" s="308">
        <f>K6/K8</f>
        <v>0.33389877481063679</v>
      </c>
      <c r="N6" s="191">
        <f>(K6-J6)/J6</f>
        <v>-0.28302696989215276</v>
      </c>
      <c r="P6" s="39">
        <f t="shared" ref="P6:Q8" si="0">(J6/D6)*10</f>
        <v>5.5917581239051914</v>
      </c>
      <c r="Q6" s="173">
        <f t="shared" si="0"/>
        <v>6.5183498902929919</v>
      </c>
      <c r="R6" s="191">
        <f>(Q6-P6)/P6</f>
        <v>0.1657066965086616</v>
      </c>
    </row>
    <row r="7" spans="1:18" ht="24" customHeight="1" thickBot="1" x14ac:dyDescent="0.3">
      <c r="A7" s="182" t="s">
        <v>21</v>
      </c>
      <c r="B7" s="11"/>
      <c r="C7" s="11"/>
      <c r="D7" s="186">
        <v>3662.0299999999993</v>
      </c>
      <c r="E7" s="187">
        <v>5358.56</v>
      </c>
      <c r="F7" s="310">
        <f>D7/D8</f>
        <v>0.52174662584291587</v>
      </c>
      <c r="G7" s="276">
        <f>E7/E8</f>
        <v>0.72187144271636705</v>
      </c>
      <c r="H7" s="67">
        <f t="shared" ref="H7:H8" si="1">(E7-D7)/D7</f>
        <v>0.46327583334926298</v>
      </c>
      <c r="J7" s="189">
        <v>1650.8129999999994</v>
      </c>
      <c r="K7" s="187">
        <v>2684.7069999999999</v>
      </c>
      <c r="L7" s="309">
        <f>J7/J8</f>
        <v>0.46793979985441486</v>
      </c>
      <c r="M7" s="259">
        <f>K7/K8</f>
        <v>0.66610122518936321</v>
      </c>
      <c r="N7" s="120">
        <f t="shared" ref="N7:N8" si="2">(K7-J7)/J7</f>
        <v>0.62629383219056356</v>
      </c>
      <c r="P7" s="39">
        <f t="shared" si="0"/>
        <v>4.5079177396143661</v>
      </c>
      <c r="Q7" s="173">
        <f t="shared" si="0"/>
        <v>5.0101277208802362</v>
      </c>
      <c r="R7" s="120">
        <f t="shared" ref="R7:R8" si="3">(Q7-P7)/P7</f>
        <v>0.11140619910886662</v>
      </c>
    </row>
    <row r="8" spans="1:18" ht="26.25" customHeight="1" thickBot="1" x14ac:dyDescent="0.3">
      <c r="A8" s="17" t="s">
        <v>12</v>
      </c>
      <c r="B8" s="183"/>
      <c r="C8" s="183"/>
      <c r="D8" s="188">
        <v>7018.79</v>
      </c>
      <c r="E8" s="165">
        <v>7423.1500000000005</v>
      </c>
      <c r="F8" s="319">
        <f>SUM(F6:F7)</f>
        <v>1</v>
      </c>
      <c r="G8" s="320">
        <f>SUM(G6:G7)</f>
        <v>1</v>
      </c>
      <c r="H8" s="190">
        <f t="shared" si="1"/>
        <v>5.7611069714295568E-2</v>
      </c>
      <c r="I8" s="2"/>
      <c r="J8" s="22">
        <v>3527.8319999999985</v>
      </c>
      <c r="K8" s="165">
        <v>4030.4790000000007</v>
      </c>
      <c r="L8" s="305">
        <f>SUM(L6:L7)</f>
        <v>1</v>
      </c>
      <c r="M8" s="306">
        <f>SUM(M6:M7)</f>
        <v>1</v>
      </c>
      <c r="N8" s="190">
        <f t="shared" si="2"/>
        <v>0.14248042423788956</v>
      </c>
      <c r="O8" s="2"/>
      <c r="P8" s="34">
        <f t="shared" si="0"/>
        <v>5.0262680604491639</v>
      </c>
      <c r="Q8" s="166">
        <f t="shared" si="0"/>
        <v>5.4296073769221964</v>
      </c>
      <c r="R8" s="190">
        <f t="shared" si="3"/>
        <v>8.0246280465389425E-2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63" workbookViewId="0">
      <selection activeCell="P75" sqref="P75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95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13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151</v>
      </c>
      <c r="C5" s="459"/>
      <c r="D5" s="457" t="str">
        <f>B5</f>
        <v>jan-abril</v>
      </c>
      <c r="E5" s="459"/>
      <c r="F5" s="149" t="s">
        <v>138</v>
      </c>
      <c r="H5" s="460" t="str">
        <f>B5</f>
        <v>jan-abril</v>
      </c>
      <c r="I5" s="459"/>
      <c r="J5" s="457" t="str">
        <f>B5</f>
        <v>jan-abril</v>
      </c>
      <c r="K5" s="458"/>
      <c r="L5" s="149" t="str">
        <f>F5</f>
        <v>2022/2021</v>
      </c>
      <c r="N5" s="460" t="str">
        <f>B5</f>
        <v>jan-abril</v>
      </c>
      <c r="O5" s="458"/>
      <c r="P5" s="149" t="str">
        <f>L5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168</v>
      </c>
      <c r="B7" s="45">
        <v>127.75000000000003</v>
      </c>
      <c r="C7" s="167">
        <v>416.69</v>
      </c>
      <c r="D7" s="309">
        <f>B7/$B$33</f>
        <v>1.8201142932043845E-2</v>
      </c>
      <c r="E7" s="308">
        <f>C7/$C$33</f>
        <v>5.6133851532031535E-2</v>
      </c>
      <c r="F7" s="64">
        <f>(C7-B7)/B7</f>
        <v>2.261761252446183</v>
      </c>
      <c r="H7" s="45">
        <v>134.45499999999998</v>
      </c>
      <c r="I7" s="167">
        <v>670.8549999999999</v>
      </c>
      <c r="J7" s="309">
        <f>H7/$H$33</f>
        <v>3.8112642552139663E-2</v>
      </c>
      <c r="K7" s="308">
        <f>I7/$I$33</f>
        <v>0.16644547707604973</v>
      </c>
      <c r="L7" s="64">
        <f>(I7-H7)/H7</f>
        <v>3.9894388457104601</v>
      </c>
      <c r="N7" s="39">
        <f t="shared" ref="N7:N33" si="0">(H7/B7)*10</f>
        <v>10.524853228962813</v>
      </c>
      <c r="O7" s="172">
        <f t="shared" ref="O7:O33" si="1">(I7/C7)*10</f>
        <v>16.099618421368401</v>
      </c>
      <c r="P7" s="73">
        <f>(O7-N7)/N7</f>
        <v>0.5296762882226872</v>
      </c>
    </row>
    <row r="8" spans="1:16" ht="20.100000000000001" customHeight="1" x14ac:dyDescent="0.25">
      <c r="A8" s="13" t="s">
        <v>163</v>
      </c>
      <c r="B8" s="24">
        <v>554.99999999999989</v>
      </c>
      <c r="C8" s="160">
        <v>948.04000000000008</v>
      </c>
      <c r="D8" s="309">
        <f t="shared" ref="D8:D32" si="2">B8/$B$33</f>
        <v>7.9073458530601409E-2</v>
      </c>
      <c r="E8" s="259">
        <f t="shared" ref="E8:E32" si="3">C8/$C$33</f>
        <v>0.12771397587277636</v>
      </c>
      <c r="F8" s="64">
        <f t="shared" ref="F8:F33" si="4">(C8-B8)/B8</f>
        <v>0.7081801801801807</v>
      </c>
      <c r="H8" s="24">
        <v>344.05500000000001</v>
      </c>
      <c r="I8" s="160">
        <v>577.25699999999995</v>
      </c>
      <c r="J8" s="309">
        <f t="shared" ref="J8:J32" si="5">H8/$H$33</f>
        <v>9.7525902594001068E-2</v>
      </c>
      <c r="K8" s="259">
        <f t="shared" ref="K8:K32" si="6">I8/$I$33</f>
        <v>0.14322292710122045</v>
      </c>
      <c r="L8" s="64">
        <f t="shared" ref="L8:L31" si="7">(I8-H8)/H8</f>
        <v>0.67780442080481296</v>
      </c>
      <c r="N8" s="39">
        <f t="shared" si="0"/>
        <v>6.1991891891891902</v>
      </c>
      <c r="O8" s="173">
        <f t="shared" si="1"/>
        <v>6.0889519429559922</v>
      </c>
      <c r="P8" s="64">
        <f t="shared" ref="P8:P64" si="8">(O8-N8)/N8</f>
        <v>-1.7782526531927995E-2</v>
      </c>
    </row>
    <row r="9" spans="1:16" ht="20.100000000000001" customHeight="1" x14ac:dyDescent="0.25">
      <c r="A9" s="13" t="s">
        <v>165</v>
      </c>
      <c r="B9" s="24">
        <v>311.01999999999992</v>
      </c>
      <c r="C9" s="160">
        <v>334.58999999999992</v>
      </c>
      <c r="D9" s="309">
        <f t="shared" si="2"/>
        <v>4.4312481211148912E-2</v>
      </c>
      <c r="E9" s="259">
        <f t="shared" si="3"/>
        <v>4.5073856785865819E-2</v>
      </c>
      <c r="F9" s="64">
        <f t="shared" si="4"/>
        <v>7.5782907851585105E-2</v>
      </c>
      <c r="H9" s="24">
        <v>258.73399999999998</v>
      </c>
      <c r="I9" s="160">
        <v>361.87899999999996</v>
      </c>
      <c r="J9" s="309">
        <f t="shared" si="5"/>
        <v>7.3340794006063761E-2</v>
      </c>
      <c r="K9" s="259">
        <f t="shared" si="6"/>
        <v>8.9785606127708376E-2</v>
      </c>
      <c r="L9" s="64">
        <f t="shared" si="7"/>
        <v>0.39865267031004814</v>
      </c>
      <c r="N9" s="39">
        <f t="shared" ref="N9:N15" si="9">(H9/B9)*10</f>
        <v>8.3188862452575414</v>
      </c>
      <c r="O9" s="173">
        <f t="shared" ref="O9:O15" si="10">(I9/C9)*10</f>
        <v>10.815595206073105</v>
      </c>
      <c r="P9" s="64">
        <f t="shared" ref="P9:P15" si="11">(O9-N9)/N9</f>
        <v>0.30012538784730902</v>
      </c>
    </row>
    <row r="10" spans="1:16" ht="20.100000000000001" customHeight="1" x14ac:dyDescent="0.25">
      <c r="A10" s="13" t="s">
        <v>171</v>
      </c>
      <c r="B10" s="24">
        <v>260.54000000000002</v>
      </c>
      <c r="C10" s="160">
        <v>1000.3700000000001</v>
      </c>
      <c r="D10" s="309">
        <f t="shared" si="2"/>
        <v>3.712035835236558E-2</v>
      </c>
      <c r="E10" s="259">
        <f t="shared" si="3"/>
        <v>0.13476354377858454</v>
      </c>
      <c r="F10" s="64">
        <f t="shared" si="4"/>
        <v>2.8396023643202581</v>
      </c>
      <c r="H10" s="24">
        <v>97.451000000000008</v>
      </c>
      <c r="I10" s="160">
        <v>324.20099999999991</v>
      </c>
      <c r="J10" s="309">
        <f t="shared" si="5"/>
        <v>2.762348093673395E-2</v>
      </c>
      <c r="K10" s="259">
        <f t="shared" si="6"/>
        <v>8.0437337596846403E-2</v>
      </c>
      <c r="L10" s="64">
        <f t="shared" si="7"/>
        <v>2.3268103970200396</v>
      </c>
      <c r="N10" s="39">
        <f t="shared" si="9"/>
        <v>3.740346971674215</v>
      </c>
      <c r="O10" s="173">
        <f t="shared" si="10"/>
        <v>3.2408108999670109</v>
      </c>
      <c r="P10" s="64">
        <f t="shared" si="11"/>
        <v>-0.13355340440077063</v>
      </c>
    </row>
    <row r="11" spans="1:16" ht="20.100000000000001" customHeight="1" x14ac:dyDescent="0.25">
      <c r="A11" s="13" t="s">
        <v>179</v>
      </c>
      <c r="B11" s="24">
        <v>175.42</v>
      </c>
      <c r="C11" s="160">
        <v>336.72</v>
      </c>
      <c r="D11" s="309">
        <f t="shared" si="2"/>
        <v>2.4992911883672253E-2</v>
      </c>
      <c r="E11" s="259">
        <f t="shared" si="3"/>
        <v>4.536079696624748E-2</v>
      </c>
      <c r="F11" s="64">
        <f t="shared" si="4"/>
        <v>0.91950746779158621</v>
      </c>
      <c r="H11" s="24">
        <v>59.865000000000009</v>
      </c>
      <c r="I11" s="160">
        <v>260.34200000000004</v>
      </c>
      <c r="J11" s="309">
        <f t="shared" si="5"/>
        <v>1.6969345479036418E-2</v>
      </c>
      <c r="K11" s="259">
        <f t="shared" si="6"/>
        <v>6.4593315087363073E-2</v>
      </c>
      <c r="L11" s="64">
        <f t="shared" si="7"/>
        <v>3.3488181742253404</v>
      </c>
      <c r="N11" s="39">
        <f t="shared" si="9"/>
        <v>3.4126667426747241</v>
      </c>
      <c r="O11" s="173">
        <f t="shared" si="10"/>
        <v>7.7317058683772881</v>
      </c>
      <c r="P11" s="64">
        <f t="shared" si="11"/>
        <v>1.2655906513501105</v>
      </c>
    </row>
    <row r="12" spans="1:16" ht="20.100000000000001" customHeight="1" x14ac:dyDescent="0.25">
      <c r="A12" s="13" t="s">
        <v>162</v>
      </c>
      <c r="B12" s="24">
        <v>469.88000000000017</v>
      </c>
      <c r="C12" s="160">
        <v>386.46</v>
      </c>
      <c r="D12" s="309">
        <f t="shared" si="2"/>
        <v>6.6946012061908117E-2</v>
      </c>
      <c r="E12" s="259">
        <f t="shared" si="3"/>
        <v>5.2061456389807546E-2</v>
      </c>
      <c r="F12" s="64">
        <f t="shared" si="4"/>
        <v>-0.1775346897080109</v>
      </c>
      <c r="H12" s="24">
        <v>287.33000000000004</v>
      </c>
      <c r="I12" s="160">
        <v>167.19399999999999</v>
      </c>
      <c r="J12" s="309">
        <f t="shared" si="5"/>
        <v>8.1446622174752084E-2</v>
      </c>
      <c r="K12" s="259">
        <f t="shared" si="6"/>
        <v>4.1482414373080714E-2</v>
      </c>
      <c r="L12" s="64">
        <f t="shared" si="7"/>
        <v>-0.41811157902063839</v>
      </c>
      <c r="N12" s="39">
        <f t="shared" si="9"/>
        <v>6.1149655231122821</v>
      </c>
      <c r="O12" s="173">
        <f t="shared" si="10"/>
        <v>4.3262950887543337</v>
      </c>
      <c r="P12" s="64">
        <f t="shared" si="11"/>
        <v>-0.29250703501065434</v>
      </c>
    </row>
    <row r="13" spans="1:16" ht="20.100000000000001" customHeight="1" x14ac:dyDescent="0.25">
      <c r="A13" s="13" t="s">
        <v>210</v>
      </c>
      <c r="B13" s="24">
        <v>210.25</v>
      </c>
      <c r="C13" s="160">
        <v>628.41000000000008</v>
      </c>
      <c r="D13" s="309">
        <f t="shared" si="2"/>
        <v>2.9955305686592701E-2</v>
      </c>
      <c r="E13" s="259">
        <f t="shared" si="3"/>
        <v>8.465543603456753E-2</v>
      </c>
      <c r="F13" s="64">
        <f t="shared" si="4"/>
        <v>1.9888703923900122</v>
      </c>
      <c r="H13" s="24">
        <v>46.330000000000005</v>
      </c>
      <c r="I13" s="160">
        <v>152.75900000000001</v>
      </c>
      <c r="J13" s="309">
        <f t="shared" si="5"/>
        <v>1.3132711535016406E-2</v>
      </c>
      <c r="K13" s="259">
        <f t="shared" si="6"/>
        <v>3.790095420420253E-2</v>
      </c>
      <c r="L13" s="64">
        <f t="shared" si="7"/>
        <v>2.2971940427368875</v>
      </c>
      <c r="N13" s="39">
        <f t="shared" si="9"/>
        <v>2.2035671819262785</v>
      </c>
      <c r="O13" s="173">
        <f t="shared" si="10"/>
        <v>2.4308811126493848</v>
      </c>
      <c r="P13" s="64">
        <f t="shared" si="11"/>
        <v>0.10315725002057648</v>
      </c>
    </row>
    <row r="14" spans="1:16" ht="20.100000000000001" customHeight="1" x14ac:dyDescent="0.25">
      <c r="A14" s="13" t="s">
        <v>183</v>
      </c>
      <c r="B14" s="24">
        <v>8.1900000000000013</v>
      </c>
      <c r="C14" s="160">
        <v>30.49</v>
      </c>
      <c r="D14" s="309">
        <f t="shared" si="2"/>
        <v>1.1668677934515779E-3</v>
      </c>
      <c r="E14" s="259">
        <f t="shared" si="3"/>
        <v>4.1074207041485074E-3</v>
      </c>
      <c r="F14" s="64">
        <f t="shared" si="4"/>
        <v>2.722832722832722</v>
      </c>
      <c r="H14" s="24">
        <v>32.022999999999996</v>
      </c>
      <c r="I14" s="160">
        <v>141.85300000000001</v>
      </c>
      <c r="J14" s="309">
        <f t="shared" si="5"/>
        <v>9.0772463087811419E-3</v>
      </c>
      <c r="K14" s="259">
        <f t="shared" si="6"/>
        <v>3.5195072347480288E-2</v>
      </c>
      <c r="L14" s="64">
        <f t="shared" si="7"/>
        <v>3.4297223870343201</v>
      </c>
      <c r="N14" s="39">
        <f t="shared" si="9"/>
        <v>39.100122100122093</v>
      </c>
      <c r="O14" s="173">
        <f t="shared" si="10"/>
        <v>46.524434240734671</v>
      </c>
      <c r="P14" s="64">
        <f t="shared" si="11"/>
        <v>0.1898795129488712</v>
      </c>
    </row>
    <row r="15" spans="1:16" ht="20.100000000000001" customHeight="1" x14ac:dyDescent="0.25">
      <c r="A15" s="13" t="s">
        <v>170</v>
      </c>
      <c r="B15" s="24">
        <v>167.20999999999998</v>
      </c>
      <c r="C15" s="160">
        <v>301.45999999999998</v>
      </c>
      <c r="D15" s="309">
        <f t="shared" si="2"/>
        <v>2.3823194596219569E-2</v>
      </c>
      <c r="E15" s="259">
        <f t="shared" si="3"/>
        <v>4.0610791914483732E-2</v>
      </c>
      <c r="F15" s="64">
        <f t="shared" si="4"/>
        <v>0.80288260271514866</v>
      </c>
      <c r="H15" s="24">
        <v>110.17200000000001</v>
      </c>
      <c r="I15" s="160">
        <v>137.30500000000001</v>
      </c>
      <c r="J15" s="309">
        <f t="shared" si="5"/>
        <v>3.1229378269713524E-2</v>
      </c>
      <c r="K15" s="259">
        <f t="shared" si="6"/>
        <v>3.4066670487552471E-2</v>
      </c>
      <c r="L15" s="64">
        <f t="shared" si="7"/>
        <v>0.24627854627310017</v>
      </c>
      <c r="N15" s="39">
        <f t="shared" si="9"/>
        <v>6.5888403803600282</v>
      </c>
      <c r="O15" s="173">
        <f t="shared" si="10"/>
        <v>4.5546672858754071</v>
      </c>
      <c r="P15" s="64">
        <f t="shared" si="11"/>
        <v>-0.30873006129395253</v>
      </c>
    </row>
    <row r="16" spans="1:16" ht="20.100000000000001" customHeight="1" x14ac:dyDescent="0.25">
      <c r="A16" s="13" t="s">
        <v>174</v>
      </c>
      <c r="B16" s="24">
        <v>1605.8899999999999</v>
      </c>
      <c r="C16" s="160">
        <v>541.96999999999991</v>
      </c>
      <c r="D16" s="309">
        <f t="shared" si="2"/>
        <v>0.22879869607154504</v>
      </c>
      <c r="E16" s="259">
        <f t="shared" si="3"/>
        <v>7.3010783831661735E-2</v>
      </c>
      <c r="F16" s="64">
        <f t="shared" si="4"/>
        <v>-0.66251113089937674</v>
      </c>
      <c r="H16" s="24">
        <v>1059.1390000000001</v>
      </c>
      <c r="I16" s="160">
        <v>125.42000000000002</v>
      </c>
      <c r="J16" s="309">
        <f t="shared" si="5"/>
        <v>0.3002237634898714</v>
      </c>
      <c r="K16" s="259">
        <f t="shared" si="6"/>
        <v>3.1117889461773653E-2</v>
      </c>
      <c r="L16" s="64">
        <f t="shared" si="7"/>
        <v>-0.8815830594473435</v>
      </c>
      <c r="N16" s="39">
        <f t="shared" ref="N16:N19" si="12">(H16/B16)*10</f>
        <v>6.5953396558917499</v>
      </c>
      <c r="O16" s="173">
        <f t="shared" ref="O16:O19" si="13">(I16/C16)*10</f>
        <v>2.3141502297175127</v>
      </c>
      <c r="P16" s="64">
        <f t="shared" ref="P16:P19" si="14">(O16-N16)/N16</f>
        <v>-0.64912341889014979</v>
      </c>
    </row>
    <row r="17" spans="1:16" ht="20.100000000000001" customHeight="1" x14ac:dyDescent="0.25">
      <c r="A17" s="13" t="s">
        <v>164</v>
      </c>
      <c r="B17" s="24">
        <v>245.92000000000002</v>
      </c>
      <c r="C17" s="160">
        <v>158.70000000000002</v>
      </c>
      <c r="D17" s="309">
        <f t="shared" si="2"/>
        <v>3.5037378237559466E-2</v>
      </c>
      <c r="E17" s="259">
        <f t="shared" si="3"/>
        <v>2.1379064143928116E-2</v>
      </c>
      <c r="F17" s="64">
        <f t="shared" si="4"/>
        <v>-0.35466818477553674</v>
      </c>
      <c r="H17" s="24">
        <v>90.064999999999998</v>
      </c>
      <c r="I17" s="160">
        <v>114.48300000000002</v>
      </c>
      <c r="J17" s="309">
        <f t="shared" si="5"/>
        <v>2.5529843824762626E-2</v>
      </c>
      <c r="K17" s="259">
        <f t="shared" si="6"/>
        <v>2.8404316211547067E-2</v>
      </c>
      <c r="L17" s="64">
        <f t="shared" si="7"/>
        <v>0.27111530561261332</v>
      </c>
      <c r="N17" s="39">
        <f t="shared" si="12"/>
        <v>3.6623698763825629</v>
      </c>
      <c r="O17" s="173">
        <f t="shared" si="13"/>
        <v>7.2137996219281666</v>
      </c>
      <c r="P17" s="64">
        <f t="shared" si="14"/>
        <v>0.96970810306398147</v>
      </c>
    </row>
    <row r="18" spans="1:16" ht="20.100000000000001" customHeight="1" x14ac:dyDescent="0.25">
      <c r="A18" s="13" t="s">
        <v>173</v>
      </c>
      <c r="B18" s="24">
        <v>730.06000000000006</v>
      </c>
      <c r="C18" s="160">
        <v>103.94999999999999</v>
      </c>
      <c r="D18" s="309">
        <f t="shared" si="2"/>
        <v>0.10401507952225383</v>
      </c>
      <c r="E18" s="259">
        <f t="shared" si="3"/>
        <v>1.4003489084822476E-2</v>
      </c>
      <c r="F18" s="64">
        <f t="shared" si="4"/>
        <v>-0.85761444264854958</v>
      </c>
      <c r="H18" s="24">
        <v>135.749</v>
      </c>
      <c r="I18" s="160">
        <v>90.177999999999983</v>
      </c>
      <c r="J18" s="309">
        <f t="shared" si="5"/>
        <v>3.8479440064039326E-2</v>
      </c>
      <c r="K18" s="259">
        <f t="shared" si="6"/>
        <v>2.2374015594672489E-2</v>
      </c>
      <c r="L18" s="64">
        <f t="shared" si="7"/>
        <v>-0.33570044714878206</v>
      </c>
      <c r="N18" s="39">
        <f t="shared" si="12"/>
        <v>1.8594225132180915</v>
      </c>
      <c r="O18" s="173">
        <f t="shared" si="13"/>
        <v>8.6751322751322739</v>
      </c>
      <c r="P18" s="64">
        <f t="shared" si="14"/>
        <v>3.6654981390530086</v>
      </c>
    </row>
    <row r="19" spans="1:16" ht="20.100000000000001" customHeight="1" x14ac:dyDescent="0.25">
      <c r="A19" s="13" t="s">
        <v>178</v>
      </c>
      <c r="B19" s="24">
        <v>54.5</v>
      </c>
      <c r="C19" s="160">
        <v>117.63000000000001</v>
      </c>
      <c r="D19" s="309">
        <f t="shared" si="2"/>
        <v>7.7648711530050041E-3</v>
      </c>
      <c r="E19" s="259">
        <f t="shared" si="3"/>
        <v>1.5846372496851065E-2</v>
      </c>
      <c r="F19" s="64">
        <f t="shared" si="4"/>
        <v>1.1583486238532112</v>
      </c>
      <c r="H19" s="24">
        <v>47.427</v>
      </c>
      <c r="I19" s="160">
        <v>89.256</v>
      </c>
      <c r="J19" s="309">
        <f t="shared" si="5"/>
        <v>1.3443667385521758E-2</v>
      </c>
      <c r="K19" s="259">
        <f t="shared" si="6"/>
        <v>2.2145258665285193E-2</v>
      </c>
      <c r="L19" s="64">
        <f t="shared" si="7"/>
        <v>0.88196596875197675</v>
      </c>
      <c r="N19" s="39">
        <f t="shared" si="12"/>
        <v>8.702201834862386</v>
      </c>
      <c r="O19" s="173">
        <f t="shared" si="13"/>
        <v>7.587860239734761</v>
      </c>
      <c r="P19" s="64">
        <f t="shared" si="14"/>
        <v>-0.12805283263637918</v>
      </c>
    </row>
    <row r="20" spans="1:16" ht="20.100000000000001" customHeight="1" x14ac:dyDescent="0.25">
      <c r="A20" s="13" t="s">
        <v>166</v>
      </c>
      <c r="B20" s="24">
        <v>89.86999999999999</v>
      </c>
      <c r="C20" s="160">
        <v>162.07</v>
      </c>
      <c r="D20" s="309">
        <f t="shared" si="2"/>
        <v>1.2804201293955222E-2</v>
      </c>
      <c r="E20" s="259">
        <f t="shared" si="3"/>
        <v>2.1833049311949775E-2</v>
      </c>
      <c r="F20" s="64">
        <f t="shared" si="4"/>
        <v>0.80338266384778023</v>
      </c>
      <c r="H20" s="24">
        <v>46.146000000000001</v>
      </c>
      <c r="I20" s="160">
        <v>69.928999999999988</v>
      </c>
      <c r="J20" s="309">
        <f t="shared" si="5"/>
        <v>1.3080554856353703E-2</v>
      </c>
      <c r="K20" s="259">
        <f t="shared" si="6"/>
        <v>1.7350046979527738E-2</v>
      </c>
      <c r="L20" s="64">
        <f t="shared" si="7"/>
        <v>0.51538594894465362</v>
      </c>
      <c r="N20" s="39">
        <f t="shared" ref="N20:N31" si="15">(H20/B20)*10</f>
        <v>5.1347501947257159</v>
      </c>
      <c r="O20" s="173">
        <f t="shared" ref="O20:O31" si="16">(I20/C20)*10</f>
        <v>4.3147405442092914</v>
      </c>
      <c r="P20" s="64">
        <f t="shared" ref="P20:P31" si="17">(O20-N20)/N20</f>
        <v>-0.15969806113620044</v>
      </c>
    </row>
    <row r="21" spans="1:16" ht="20.100000000000001" customHeight="1" x14ac:dyDescent="0.25">
      <c r="A21" s="13" t="s">
        <v>167</v>
      </c>
      <c r="B21" s="24">
        <v>71.990000000000009</v>
      </c>
      <c r="C21" s="160">
        <v>89.22999999999999</v>
      </c>
      <c r="D21" s="309">
        <f t="shared" si="2"/>
        <v>1.0256753656969363E-2</v>
      </c>
      <c r="E21" s="259">
        <f t="shared" si="3"/>
        <v>1.2020503425095811E-2</v>
      </c>
      <c r="F21" s="64">
        <f t="shared" si="4"/>
        <v>0.23947770523683815</v>
      </c>
      <c r="H21" s="24">
        <v>33.966000000000001</v>
      </c>
      <c r="I21" s="160">
        <v>58.521000000000001</v>
      </c>
      <c r="J21" s="309">
        <f t="shared" si="5"/>
        <v>9.6280094970508795E-3</v>
      </c>
      <c r="K21" s="259">
        <f t="shared" si="6"/>
        <v>1.4519614169928686E-2</v>
      </c>
      <c r="L21" s="64">
        <f t="shared" si="7"/>
        <v>0.72292881116410523</v>
      </c>
      <c r="N21" s="39">
        <f t="shared" si="15"/>
        <v>4.7181552993471314</v>
      </c>
      <c r="O21" s="173">
        <f t="shared" si="16"/>
        <v>6.5584444693488742</v>
      </c>
      <c r="P21" s="64">
        <f t="shared" si="17"/>
        <v>0.39004421288472435</v>
      </c>
    </row>
    <row r="22" spans="1:16" ht="20.100000000000001" customHeight="1" x14ac:dyDescent="0.25">
      <c r="A22" s="13" t="s">
        <v>169</v>
      </c>
      <c r="B22" s="24">
        <v>84.3</v>
      </c>
      <c r="C22" s="160">
        <v>109.86999999999999</v>
      </c>
      <c r="D22" s="309">
        <f t="shared" si="2"/>
        <v>1.2010617214648108E-2</v>
      </c>
      <c r="E22" s="259">
        <f t="shared" si="3"/>
        <v>1.4800994187103853E-2</v>
      </c>
      <c r="F22" s="64">
        <f t="shared" si="4"/>
        <v>0.30332147093712925</v>
      </c>
      <c r="H22" s="24">
        <v>59.621000000000002</v>
      </c>
      <c r="I22" s="160">
        <v>55.95</v>
      </c>
      <c r="J22" s="309">
        <f t="shared" si="5"/>
        <v>1.690018118776631E-2</v>
      </c>
      <c r="K22" s="259">
        <f t="shared" si="6"/>
        <v>1.3881724728003792E-2</v>
      </c>
      <c r="L22" s="64">
        <f t="shared" si="7"/>
        <v>-6.1572264806024707E-2</v>
      </c>
      <c r="N22" s="39">
        <f t="shared" ref="N22:N24" si="18">(H22/B22)*10</f>
        <v>7.0724792408066435</v>
      </c>
      <c r="O22" s="173">
        <f t="shared" ref="O22:O24" si="19">(I22/C22)*10</f>
        <v>5.0923819058887787</v>
      </c>
      <c r="P22" s="64">
        <f t="shared" ref="P22:P24" si="20">(O22-N22)/N22</f>
        <v>-0.27997216640709816</v>
      </c>
    </row>
    <row r="23" spans="1:16" ht="20.100000000000001" customHeight="1" x14ac:dyDescent="0.25">
      <c r="A23" s="13" t="s">
        <v>182</v>
      </c>
      <c r="B23" s="24">
        <v>111.7</v>
      </c>
      <c r="C23" s="160">
        <v>134.13999999999999</v>
      </c>
      <c r="D23" s="309">
        <f t="shared" si="2"/>
        <v>1.5914423996158882E-2</v>
      </c>
      <c r="E23" s="259">
        <f t="shared" si="3"/>
        <v>1.8070495679058076E-2</v>
      </c>
      <c r="F23" s="64">
        <f t="shared" si="4"/>
        <v>0.20089525514771694</v>
      </c>
      <c r="H23" s="24">
        <v>50.941999999999993</v>
      </c>
      <c r="I23" s="160">
        <v>53.790000000000006</v>
      </c>
      <c r="J23" s="309">
        <f t="shared" si="5"/>
        <v>1.4440030024105453E-2</v>
      </c>
      <c r="K23" s="259">
        <f t="shared" si="6"/>
        <v>1.3345808277378446E-2</v>
      </c>
      <c r="L23" s="64">
        <f t="shared" si="7"/>
        <v>5.5906717443367233E-2</v>
      </c>
      <c r="N23" s="39">
        <f t="shared" si="18"/>
        <v>4.560608773500447</v>
      </c>
      <c r="O23" s="173">
        <f t="shared" si="19"/>
        <v>4.0099895631429856</v>
      </c>
      <c r="P23" s="64">
        <f t="shared" si="20"/>
        <v>-0.12073370852524135</v>
      </c>
    </row>
    <row r="24" spans="1:16" ht="20.100000000000001" customHeight="1" x14ac:dyDescent="0.25">
      <c r="A24" s="13" t="s">
        <v>177</v>
      </c>
      <c r="B24" s="24">
        <v>3.25</v>
      </c>
      <c r="C24" s="160">
        <v>88.690000000000026</v>
      </c>
      <c r="D24" s="309">
        <f t="shared" si="2"/>
        <v>4.6304277517919751E-4</v>
      </c>
      <c r="E24" s="259">
        <f t="shared" si="3"/>
        <v>1.1947758027252583E-2</v>
      </c>
      <c r="F24" s="64">
        <f t="shared" si="4"/>
        <v>26.289230769230777</v>
      </c>
      <c r="H24" s="24">
        <v>1.6519999999999999</v>
      </c>
      <c r="I24" s="160">
        <v>34.893999999999998</v>
      </c>
      <c r="J24" s="309">
        <f t="shared" si="5"/>
        <v>4.6827626712383125E-4</v>
      </c>
      <c r="K24" s="259">
        <f t="shared" si="6"/>
        <v>8.6575317722781819E-3</v>
      </c>
      <c r="L24" s="64">
        <f t="shared" si="7"/>
        <v>20.122276029055691</v>
      </c>
      <c r="N24" s="39">
        <f t="shared" si="18"/>
        <v>5.0830769230769226</v>
      </c>
      <c r="O24" s="173">
        <f t="shared" si="19"/>
        <v>3.9343781711579644</v>
      </c>
      <c r="P24" s="64">
        <f t="shared" si="20"/>
        <v>-0.22598492395500089</v>
      </c>
    </row>
    <row r="25" spans="1:16" ht="20.100000000000001" customHeight="1" x14ac:dyDescent="0.25">
      <c r="A25" s="13" t="s">
        <v>186</v>
      </c>
      <c r="B25" s="24">
        <v>2.4</v>
      </c>
      <c r="C25" s="160">
        <v>75.040000000000006</v>
      </c>
      <c r="D25" s="309">
        <f t="shared" si="2"/>
        <v>3.4193928013233045E-4</v>
      </c>
      <c r="E25" s="259">
        <f t="shared" si="3"/>
        <v>1.0108916026215284E-2</v>
      </c>
      <c r="F25" s="64">
        <f t="shared" si="4"/>
        <v>30.266666666666669</v>
      </c>
      <c r="H25" s="24">
        <v>2.3540000000000001</v>
      </c>
      <c r="I25" s="160">
        <v>34.557000000000002</v>
      </c>
      <c r="J25" s="309">
        <f t="shared" si="5"/>
        <v>6.6726533463044727E-4</v>
      </c>
      <c r="K25" s="259">
        <f t="shared" si="6"/>
        <v>8.5739188816019146E-3</v>
      </c>
      <c r="L25" s="64">
        <f t="shared" ref="L25:L30" si="21">(I25-H25)/H25</f>
        <v>13.680118946474087</v>
      </c>
      <c r="N25" s="39">
        <f t="shared" ref="N25:N30" si="22">(H25/B25)*10</f>
        <v>9.8083333333333336</v>
      </c>
      <c r="O25" s="173">
        <f t="shared" ref="O25:O30" si="23">(I25/C25)*10</f>
        <v>4.6051439232409379</v>
      </c>
      <c r="P25" s="64">
        <f t="shared" ref="P25:P30" si="24">(O25-N25)/N25</f>
        <v>-0.53048660085903776</v>
      </c>
    </row>
    <row r="26" spans="1:16" ht="20.100000000000001" customHeight="1" x14ac:dyDescent="0.25">
      <c r="A26" s="13" t="s">
        <v>184</v>
      </c>
      <c r="B26" s="24">
        <v>260.09999999999997</v>
      </c>
      <c r="C26" s="160">
        <v>171.85999999999996</v>
      </c>
      <c r="D26" s="309">
        <f t="shared" si="2"/>
        <v>3.7057669484341312E-2</v>
      </c>
      <c r="E26" s="259">
        <f t="shared" si="3"/>
        <v>2.3151896432107653E-2</v>
      </c>
      <c r="F26" s="64">
        <f t="shared" si="4"/>
        <v>-0.33925413302575941</v>
      </c>
      <c r="H26" s="24">
        <v>51.757000000000005</v>
      </c>
      <c r="I26" s="160">
        <v>32.378999999999998</v>
      </c>
      <c r="J26" s="309">
        <f t="shared" si="5"/>
        <v>1.4671050095356014E-2</v>
      </c>
      <c r="K26" s="259">
        <f t="shared" si="6"/>
        <v>8.0335364605546872E-3</v>
      </c>
      <c r="L26" s="64">
        <f t="shared" si="21"/>
        <v>-0.3744034623335975</v>
      </c>
      <c r="N26" s="39">
        <f t="shared" si="22"/>
        <v>1.9898885044213768</v>
      </c>
      <c r="O26" s="173">
        <f t="shared" si="23"/>
        <v>1.8840335156522756</v>
      </c>
      <c r="P26" s="64">
        <f t="shared" si="24"/>
        <v>-5.3196442179498822E-2</v>
      </c>
    </row>
    <row r="27" spans="1:16" ht="20.100000000000001" customHeight="1" x14ac:dyDescent="0.25">
      <c r="A27" s="13" t="s">
        <v>198</v>
      </c>
      <c r="B27" s="24">
        <v>68.239999999999995</v>
      </c>
      <c r="C27" s="160">
        <v>99.839999999999989</v>
      </c>
      <c r="D27" s="309">
        <f t="shared" si="2"/>
        <v>9.7224735317625946E-3</v>
      </c>
      <c r="E27" s="259">
        <f t="shared" si="3"/>
        <v>1.3449815779015642E-2</v>
      </c>
      <c r="F27" s="64">
        <f t="shared" si="4"/>
        <v>0.46307151230949584</v>
      </c>
      <c r="H27" s="24">
        <v>18.936</v>
      </c>
      <c r="I27" s="160">
        <v>29.603999999999996</v>
      </c>
      <c r="J27" s="309">
        <f t="shared" si="5"/>
        <v>5.3676025388964092E-3</v>
      </c>
      <c r="K27" s="259">
        <f t="shared" si="6"/>
        <v>7.3450326871818449E-3</v>
      </c>
      <c r="L27" s="64">
        <f t="shared" si="21"/>
        <v>0.56337135614702127</v>
      </c>
      <c r="N27" s="39">
        <f t="shared" si="22"/>
        <v>2.7749120750293081</v>
      </c>
      <c r="O27" s="173">
        <f t="shared" si="23"/>
        <v>2.9651442307692304</v>
      </c>
      <c r="P27" s="64">
        <f t="shared" si="24"/>
        <v>6.8554300315231811E-2</v>
      </c>
    </row>
    <row r="28" spans="1:16" ht="20.100000000000001" customHeight="1" x14ac:dyDescent="0.25">
      <c r="A28" s="13" t="s">
        <v>229</v>
      </c>
      <c r="B28" s="24"/>
      <c r="C28" s="160">
        <v>94.05</v>
      </c>
      <c r="D28" s="309">
        <f t="shared" si="2"/>
        <v>0</v>
      </c>
      <c r="E28" s="259">
        <f t="shared" si="3"/>
        <v>1.2669823457696528E-2</v>
      </c>
      <c r="F28" s="64"/>
      <c r="H28" s="24"/>
      <c r="I28" s="160">
        <v>28.834</v>
      </c>
      <c r="J28" s="309">
        <f t="shared" si="5"/>
        <v>0</v>
      </c>
      <c r="K28" s="259">
        <f t="shared" si="6"/>
        <v>7.1539883969126243E-3</v>
      </c>
      <c r="L28" s="64"/>
      <c r="N28" s="39"/>
      <c r="O28" s="173">
        <f t="shared" si="23"/>
        <v>3.0658160552897398</v>
      </c>
      <c r="P28" s="64"/>
    </row>
    <row r="29" spans="1:16" ht="20.100000000000001" customHeight="1" x14ac:dyDescent="0.25">
      <c r="A29" s="13" t="s">
        <v>230</v>
      </c>
      <c r="B29" s="24">
        <v>156.24</v>
      </c>
      <c r="C29" s="160">
        <v>156.24</v>
      </c>
      <c r="D29" s="309">
        <f t="shared" si="2"/>
        <v>2.2260247136614713E-2</v>
      </c>
      <c r="E29" s="259">
        <f t="shared" si="3"/>
        <v>2.1047668442642272E-2</v>
      </c>
      <c r="F29" s="64">
        <f t="shared" si="4"/>
        <v>0</v>
      </c>
      <c r="H29" s="24">
        <v>28.35</v>
      </c>
      <c r="I29" s="160">
        <v>28.096</v>
      </c>
      <c r="J29" s="309">
        <f t="shared" si="5"/>
        <v>8.0360969569979526E-3</v>
      </c>
      <c r="K29" s="259">
        <f t="shared" si="6"/>
        <v>6.9708836096156312E-3</v>
      </c>
      <c r="L29" s="64">
        <f t="shared" si="21"/>
        <v>-8.9594356261023401E-3</v>
      </c>
      <c r="N29" s="39">
        <f t="shared" si="22"/>
        <v>1.814516129032258</v>
      </c>
      <c r="O29" s="173">
        <f t="shared" si="23"/>
        <v>1.7982590885816689</v>
      </c>
      <c r="P29" s="64">
        <f t="shared" si="24"/>
        <v>-8.9594356261024199E-3</v>
      </c>
    </row>
    <row r="30" spans="1:16" ht="20.100000000000001" customHeight="1" x14ac:dyDescent="0.25">
      <c r="A30" s="13" t="s">
        <v>180</v>
      </c>
      <c r="B30" s="24">
        <v>2.52</v>
      </c>
      <c r="C30" s="160">
        <v>42.39</v>
      </c>
      <c r="D30" s="309">
        <f t="shared" si="2"/>
        <v>3.5903624413894698E-4</v>
      </c>
      <c r="E30" s="259">
        <f t="shared" si="3"/>
        <v>5.7105137306938418E-3</v>
      </c>
      <c r="F30" s="64">
        <f t="shared" si="4"/>
        <v>15.821428571428571</v>
      </c>
      <c r="H30" s="24">
        <v>2.2200000000000002</v>
      </c>
      <c r="I30" s="160">
        <v>25.446000000000002</v>
      </c>
      <c r="J30" s="309">
        <f t="shared" si="5"/>
        <v>6.2928166647391369E-4</v>
      </c>
      <c r="K30" s="259">
        <f t="shared" si="6"/>
        <v>6.3133935197280519E-3</v>
      </c>
      <c r="L30" s="64">
        <f t="shared" si="21"/>
        <v>10.462162162162162</v>
      </c>
      <c r="N30" s="39">
        <f t="shared" si="22"/>
        <v>8.8095238095238102</v>
      </c>
      <c r="O30" s="173">
        <f t="shared" si="23"/>
        <v>6.0028308563340413</v>
      </c>
      <c r="P30" s="64">
        <f t="shared" si="24"/>
        <v>-0.31859757847018993</v>
      </c>
    </row>
    <row r="31" spans="1:16" ht="20.100000000000001" customHeight="1" x14ac:dyDescent="0.25">
      <c r="A31" s="13" t="s">
        <v>204</v>
      </c>
      <c r="B31" s="24">
        <v>49.089999999999996</v>
      </c>
      <c r="C31" s="160">
        <v>124.03000000000002</v>
      </c>
      <c r="D31" s="309">
        <f t="shared" si="2"/>
        <v>6.9940830257067084E-3</v>
      </c>
      <c r="E31" s="259">
        <f t="shared" si="3"/>
        <v>1.6708540174993094E-2</v>
      </c>
      <c r="F31" s="64">
        <f t="shared" si="4"/>
        <v>1.526583825626401</v>
      </c>
      <c r="H31" s="24">
        <v>10.26</v>
      </c>
      <c r="I31" s="160">
        <v>24.976000000000003</v>
      </c>
      <c r="J31" s="309">
        <f t="shared" si="5"/>
        <v>2.9083017558659253E-3</v>
      </c>
      <c r="K31" s="259">
        <f t="shared" si="6"/>
        <v>6.1967820698234626E-3</v>
      </c>
      <c r="L31" s="64">
        <f t="shared" si="7"/>
        <v>1.4343079922027293</v>
      </c>
      <c r="N31" s="39">
        <f t="shared" si="15"/>
        <v>2.0900387044204525</v>
      </c>
      <c r="O31" s="173">
        <f t="shared" si="16"/>
        <v>2.0137063613641861</v>
      </c>
      <c r="P31" s="64">
        <f t="shared" si="17"/>
        <v>-3.6521975834621002E-2</v>
      </c>
    </row>
    <row r="32" spans="1:16" ht="20.100000000000001" customHeight="1" thickBot="1" x14ac:dyDescent="0.3">
      <c r="A32" s="13" t="s">
        <v>17</v>
      </c>
      <c r="B32" s="24">
        <f>B33-SUM(B7:B31)</f>
        <v>1197.4600000000009</v>
      </c>
      <c r="C32" s="160">
        <f>C33-SUM(C7:C31)</f>
        <v>770.22000000000298</v>
      </c>
      <c r="D32" s="309">
        <f t="shared" si="2"/>
        <v>0.1706077543280253</v>
      </c>
      <c r="E32" s="259">
        <f t="shared" si="3"/>
        <v>0.10375918579039933</v>
      </c>
      <c r="F32" s="64">
        <f t="shared" si="4"/>
        <v>-0.35678853573396824</v>
      </c>
      <c r="H32" s="24">
        <f>H33-SUM(H7:H31)</f>
        <v>518.83300000000008</v>
      </c>
      <c r="I32" s="160">
        <f>I33-SUM(I7:I31)</f>
        <v>340.52100000000155</v>
      </c>
      <c r="J32" s="309">
        <f t="shared" si="5"/>
        <v>0.14706851119894598</v>
      </c>
      <c r="K32" s="259">
        <f t="shared" si="6"/>
        <v>8.4486484112682766E-2</v>
      </c>
      <c r="L32" s="64">
        <f t="shared" ref="L32:L33" si="25">(I32-H32)/H32</f>
        <v>-0.34367898726564905</v>
      </c>
      <c r="N32" s="39">
        <f t="shared" si="0"/>
        <v>4.3327793830274057</v>
      </c>
      <c r="O32" s="173">
        <f t="shared" si="1"/>
        <v>4.4210874814987955</v>
      </c>
      <c r="P32" s="64">
        <f t="shared" si="8"/>
        <v>2.03813974044732E-2</v>
      </c>
    </row>
    <row r="33" spans="1:16" ht="26.25" customHeight="1" thickBot="1" x14ac:dyDescent="0.3">
      <c r="A33" s="17" t="s">
        <v>18</v>
      </c>
      <c r="B33" s="22">
        <v>7018.7900000000009</v>
      </c>
      <c r="C33" s="165">
        <v>7423.1500000000015</v>
      </c>
      <c r="D33" s="305">
        <f>SUM(D7:D32)</f>
        <v>1</v>
      </c>
      <c r="E33" s="306">
        <f>SUM(E7:E32)</f>
        <v>1.0000000000000002</v>
      </c>
      <c r="F33" s="69">
        <f t="shared" si="4"/>
        <v>5.7611069714295561E-2</v>
      </c>
      <c r="G33" s="2"/>
      <c r="H33" s="22">
        <v>3527.8320000000003</v>
      </c>
      <c r="I33" s="165">
        <v>4030.4790000000003</v>
      </c>
      <c r="J33" s="305">
        <f>SUM(J7:J32)</f>
        <v>0.99999999999999978</v>
      </c>
      <c r="K33" s="306">
        <f>SUM(K7:K32)</f>
        <v>1</v>
      </c>
      <c r="L33" s="69">
        <f t="shared" si="25"/>
        <v>0.14248042423788884</v>
      </c>
      <c r="N33" s="34">
        <f t="shared" si="0"/>
        <v>5.0262680604491656</v>
      </c>
      <c r="O33" s="166">
        <f t="shared" si="1"/>
        <v>5.4296073769221955</v>
      </c>
      <c r="P33" s="69">
        <f t="shared" si="8"/>
        <v>8.0246280465388869E-2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jan-abril</v>
      </c>
      <c r="C37" s="459"/>
      <c r="D37" s="457" t="str">
        <f>B5</f>
        <v>jan-abril</v>
      </c>
      <c r="E37" s="459"/>
      <c r="F37" s="149" t="str">
        <f>F5</f>
        <v>2022/2021</v>
      </c>
      <c r="H37" s="460" t="str">
        <f>B5</f>
        <v>jan-abril</v>
      </c>
      <c r="I37" s="459"/>
      <c r="J37" s="457" t="str">
        <f>B5</f>
        <v>jan-abril</v>
      </c>
      <c r="K37" s="458"/>
      <c r="L37" s="149" t="str">
        <f>F37</f>
        <v>2022/2021</v>
      </c>
      <c r="N37" s="460" t="str">
        <f>B5</f>
        <v>jan-abril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168</v>
      </c>
      <c r="B39" s="45">
        <v>127.75000000000003</v>
      </c>
      <c r="C39" s="167">
        <v>416.69</v>
      </c>
      <c r="D39" s="309">
        <f t="shared" ref="D39:D55" si="26">B39/$B$56</f>
        <v>3.8057531667441233E-2</v>
      </c>
      <c r="E39" s="308">
        <f t="shared" ref="E39:E55" si="27">C39/$C$56</f>
        <v>0.20182699712775906</v>
      </c>
      <c r="F39" s="64">
        <f>(C39-B39)/B39</f>
        <v>2.261761252446183</v>
      </c>
      <c r="H39" s="45">
        <v>134.45499999999998</v>
      </c>
      <c r="I39" s="167">
        <v>670.8549999999999</v>
      </c>
      <c r="J39" s="309">
        <f t="shared" ref="J39:J55" si="28">H39/$H$56</f>
        <v>7.1632199780609571E-2</v>
      </c>
      <c r="K39" s="308">
        <f t="shared" ref="K39:K55" si="29">I39/$I$56</f>
        <v>0.49849082905573905</v>
      </c>
      <c r="L39" s="64">
        <f>(I39-H39)/H39</f>
        <v>3.9894388457104601</v>
      </c>
      <c r="N39" s="39">
        <f t="shared" ref="N39:N56" si="30">(H39/B39)*10</f>
        <v>10.524853228962813</v>
      </c>
      <c r="O39" s="172">
        <f t="shared" ref="O39:O56" si="31">(I39/C39)*10</f>
        <v>16.099618421368401</v>
      </c>
      <c r="P39" s="73">
        <f t="shared" si="8"/>
        <v>0.5296762882226872</v>
      </c>
    </row>
    <row r="40" spans="1:16" ht="20.100000000000001" customHeight="1" x14ac:dyDescent="0.25">
      <c r="A40" s="44" t="s">
        <v>162</v>
      </c>
      <c r="B40" s="24">
        <v>469.88000000000017</v>
      </c>
      <c r="C40" s="160">
        <v>386.46</v>
      </c>
      <c r="D40" s="309">
        <f t="shared" si="26"/>
        <v>0.13998021902072241</v>
      </c>
      <c r="E40" s="259">
        <f t="shared" si="27"/>
        <v>0.18718486479155669</v>
      </c>
      <c r="F40" s="64">
        <f t="shared" ref="F40:F56" si="32">(C40-B40)/B40</f>
        <v>-0.1775346897080109</v>
      </c>
      <c r="H40" s="24">
        <v>287.33000000000004</v>
      </c>
      <c r="I40" s="160">
        <v>167.19399999999999</v>
      </c>
      <c r="J40" s="309">
        <f t="shared" si="28"/>
        <v>0.15307783245667733</v>
      </c>
      <c r="K40" s="259">
        <f t="shared" si="29"/>
        <v>0.12423649771283696</v>
      </c>
      <c r="L40" s="64">
        <f t="shared" ref="L40:L56" si="33">(I40-H40)/H40</f>
        <v>-0.41811157902063839</v>
      </c>
      <c r="N40" s="39">
        <f t="shared" si="30"/>
        <v>6.1149655231122821</v>
      </c>
      <c r="O40" s="173">
        <f t="shared" si="31"/>
        <v>4.3262950887543337</v>
      </c>
      <c r="P40" s="64">
        <f t="shared" si="8"/>
        <v>-0.29250703501065434</v>
      </c>
    </row>
    <row r="41" spans="1:16" ht="20.100000000000001" customHeight="1" x14ac:dyDescent="0.25">
      <c r="A41" s="44" t="s">
        <v>174</v>
      </c>
      <c r="B41" s="24">
        <v>1605.8899999999999</v>
      </c>
      <c r="C41" s="160">
        <v>541.96999999999991</v>
      </c>
      <c r="D41" s="309">
        <f t="shared" si="26"/>
        <v>0.47840477126753178</v>
      </c>
      <c r="E41" s="259">
        <f t="shared" si="27"/>
        <v>0.26250732590974479</v>
      </c>
      <c r="F41" s="64">
        <f t="shared" si="32"/>
        <v>-0.66251113089937674</v>
      </c>
      <c r="H41" s="24">
        <v>1059.1390000000001</v>
      </c>
      <c r="I41" s="160">
        <v>125.42000000000002</v>
      </c>
      <c r="J41" s="309">
        <f t="shared" si="28"/>
        <v>0.56426653113260983</v>
      </c>
      <c r="K41" s="259">
        <f t="shared" si="29"/>
        <v>9.3195578448652547E-2</v>
      </c>
      <c r="L41" s="64">
        <f t="shared" si="33"/>
        <v>-0.8815830594473435</v>
      </c>
      <c r="N41" s="39">
        <f t="shared" si="30"/>
        <v>6.5953396558917499</v>
      </c>
      <c r="O41" s="173">
        <f t="shared" si="31"/>
        <v>2.3141502297175127</v>
      </c>
      <c r="P41" s="64">
        <f t="shared" si="8"/>
        <v>-0.64912341889014979</v>
      </c>
    </row>
    <row r="42" spans="1:16" ht="20.100000000000001" customHeight="1" x14ac:dyDescent="0.25">
      <c r="A42" s="44" t="s">
        <v>173</v>
      </c>
      <c r="B42" s="24">
        <v>730.06000000000006</v>
      </c>
      <c r="C42" s="160">
        <v>103.94999999999999</v>
      </c>
      <c r="D42" s="309">
        <f t="shared" si="26"/>
        <v>0.21748948390710093</v>
      </c>
      <c r="E42" s="259">
        <f t="shared" si="27"/>
        <v>5.034897970057009E-2</v>
      </c>
      <c r="F42" s="64">
        <f t="shared" ref="F42:F44" si="34">(C42-B42)/B42</f>
        <v>-0.85761444264854958</v>
      </c>
      <c r="H42" s="24">
        <v>135.749</v>
      </c>
      <c r="I42" s="160">
        <v>90.177999999999983</v>
      </c>
      <c r="J42" s="309">
        <f t="shared" si="28"/>
        <v>7.2321590777717215E-2</v>
      </c>
      <c r="K42" s="259">
        <f t="shared" si="29"/>
        <v>6.7008378833858934E-2</v>
      </c>
      <c r="L42" s="64">
        <f t="shared" ref="L42:L54" si="35">(I42-H42)/H42</f>
        <v>-0.33570044714878206</v>
      </c>
      <c r="N42" s="39">
        <f t="shared" si="30"/>
        <v>1.8594225132180915</v>
      </c>
      <c r="O42" s="173">
        <f t="shared" si="31"/>
        <v>8.6751322751322739</v>
      </c>
      <c r="P42" s="64">
        <f t="shared" ref="P42:P45" si="36">(O42-N42)/N42</f>
        <v>3.6654981390530086</v>
      </c>
    </row>
    <row r="43" spans="1:16" ht="20.100000000000001" customHeight="1" x14ac:dyDescent="0.25">
      <c r="A43" s="44" t="s">
        <v>167</v>
      </c>
      <c r="B43" s="24">
        <v>71.990000000000009</v>
      </c>
      <c r="C43" s="160">
        <v>89.22999999999999</v>
      </c>
      <c r="D43" s="309">
        <f t="shared" si="26"/>
        <v>2.1446275575257096E-2</v>
      </c>
      <c r="E43" s="259">
        <f t="shared" si="27"/>
        <v>4.3219234811754395E-2</v>
      </c>
      <c r="F43" s="64">
        <f t="shared" si="34"/>
        <v>0.23947770523683815</v>
      </c>
      <c r="H43" s="24">
        <v>33.966000000000001</v>
      </c>
      <c r="I43" s="160">
        <v>58.521000000000001</v>
      </c>
      <c r="J43" s="309">
        <f t="shared" si="28"/>
        <v>1.8095714534589157E-2</v>
      </c>
      <c r="K43" s="259">
        <f t="shared" si="29"/>
        <v>4.3485077710043021E-2</v>
      </c>
      <c r="L43" s="64">
        <f t="shared" si="35"/>
        <v>0.72292881116410523</v>
      </c>
      <c r="N43" s="39">
        <f t="shared" si="30"/>
        <v>4.7181552993471314</v>
      </c>
      <c r="O43" s="173">
        <f t="shared" si="31"/>
        <v>6.5584444693488742</v>
      </c>
      <c r="P43" s="64">
        <f t="shared" si="36"/>
        <v>0.39004421288472435</v>
      </c>
    </row>
    <row r="44" spans="1:16" ht="20.100000000000001" customHeight="1" x14ac:dyDescent="0.25">
      <c r="A44" s="44" t="s">
        <v>169</v>
      </c>
      <c r="B44" s="24">
        <v>84.3</v>
      </c>
      <c r="C44" s="160">
        <v>109.86999999999999</v>
      </c>
      <c r="D44" s="309">
        <f t="shared" si="26"/>
        <v>2.5113502305794875E-2</v>
      </c>
      <c r="E44" s="259">
        <f t="shared" si="27"/>
        <v>5.321637710150684E-2</v>
      </c>
      <c r="F44" s="64">
        <f t="shared" si="34"/>
        <v>0.30332147093712925</v>
      </c>
      <c r="H44" s="24">
        <v>59.621000000000002</v>
      </c>
      <c r="I44" s="160">
        <v>55.95</v>
      </c>
      <c r="J44" s="309">
        <f t="shared" si="28"/>
        <v>3.1763663553751986E-2</v>
      </c>
      <c r="K44" s="259">
        <f t="shared" si="29"/>
        <v>4.1574650089316774E-2</v>
      </c>
      <c r="L44" s="64">
        <f t="shared" si="35"/>
        <v>-6.1572264806024707E-2</v>
      </c>
      <c r="N44" s="39">
        <f t="shared" si="30"/>
        <v>7.0724792408066435</v>
      </c>
      <c r="O44" s="173">
        <f t="shared" si="31"/>
        <v>5.0923819058887787</v>
      </c>
      <c r="P44" s="64">
        <f t="shared" si="36"/>
        <v>-0.27997216640709816</v>
      </c>
    </row>
    <row r="45" spans="1:16" ht="20.100000000000001" customHeight="1" x14ac:dyDescent="0.25">
      <c r="A45" s="44" t="s">
        <v>177</v>
      </c>
      <c r="B45" s="24">
        <v>3.25</v>
      </c>
      <c r="C45" s="160">
        <v>88.690000000000026</v>
      </c>
      <c r="D45" s="309">
        <f t="shared" si="26"/>
        <v>9.6819552187228165E-4</v>
      </c>
      <c r="E45" s="259">
        <f t="shared" si="27"/>
        <v>4.2957681670452746E-2</v>
      </c>
      <c r="F45" s="64">
        <f t="shared" ref="F45:F54" si="37">(C45-B45)/B45</f>
        <v>26.289230769230777</v>
      </c>
      <c r="H45" s="24">
        <v>1.6519999999999999</v>
      </c>
      <c r="I45" s="160">
        <v>34.893999999999998</v>
      </c>
      <c r="J45" s="309">
        <f t="shared" si="28"/>
        <v>8.8011895457637882E-4</v>
      </c>
      <c r="K45" s="259">
        <f t="shared" si="29"/>
        <v>2.5928611978849318E-2</v>
      </c>
      <c r="L45" s="64">
        <f t="shared" si="35"/>
        <v>20.122276029055691</v>
      </c>
      <c r="N45" s="39">
        <f t="shared" si="30"/>
        <v>5.0830769230769226</v>
      </c>
      <c r="O45" s="173">
        <f t="shared" si="31"/>
        <v>3.9343781711579644</v>
      </c>
      <c r="P45" s="64">
        <f t="shared" si="36"/>
        <v>-0.22598492395500089</v>
      </c>
    </row>
    <row r="46" spans="1:16" ht="20.100000000000001" customHeight="1" x14ac:dyDescent="0.25">
      <c r="A46" s="44" t="s">
        <v>186</v>
      </c>
      <c r="B46" s="24">
        <v>2.4</v>
      </c>
      <c r="C46" s="160">
        <v>75.040000000000006</v>
      </c>
      <c r="D46" s="309">
        <f t="shared" si="26"/>
        <v>7.1497515461337719E-4</v>
      </c>
      <c r="E46" s="259">
        <f t="shared" si="27"/>
        <v>3.6346199487549594E-2</v>
      </c>
      <c r="F46" s="64">
        <f t="shared" si="37"/>
        <v>30.266666666666669</v>
      </c>
      <c r="H46" s="24">
        <v>2.3540000000000001</v>
      </c>
      <c r="I46" s="160">
        <v>34.557000000000002</v>
      </c>
      <c r="J46" s="309">
        <f t="shared" si="28"/>
        <v>1.2541162343055665E-3</v>
      </c>
      <c r="K46" s="259">
        <f t="shared" si="29"/>
        <v>2.5678198090018228E-2</v>
      </c>
      <c r="L46" s="64">
        <f t="shared" si="35"/>
        <v>13.680118946474087</v>
      </c>
      <c r="N46" s="39">
        <f t="shared" ref="N46:N55" si="38">(H46/B46)*10</f>
        <v>9.8083333333333336</v>
      </c>
      <c r="O46" s="173">
        <f t="shared" ref="O46:O55" si="39">(I46/C46)*10</f>
        <v>4.6051439232409379</v>
      </c>
      <c r="P46" s="64">
        <f t="shared" ref="P46:P55" si="40">(O46-N46)/N46</f>
        <v>-0.53048660085903776</v>
      </c>
    </row>
    <row r="47" spans="1:16" ht="20.100000000000001" customHeight="1" x14ac:dyDescent="0.25">
      <c r="A47" s="44" t="s">
        <v>180</v>
      </c>
      <c r="B47" s="24">
        <v>2.52</v>
      </c>
      <c r="C47" s="160">
        <v>42.39</v>
      </c>
      <c r="D47" s="309">
        <f t="shared" si="26"/>
        <v>7.5072391234404614E-4</v>
      </c>
      <c r="E47" s="259">
        <f t="shared" si="27"/>
        <v>2.0531921592180532E-2</v>
      </c>
      <c r="F47" s="64">
        <f t="shared" si="37"/>
        <v>15.821428571428571</v>
      </c>
      <c r="H47" s="24">
        <v>2.2200000000000002</v>
      </c>
      <c r="I47" s="160">
        <v>25.446000000000002</v>
      </c>
      <c r="J47" s="309">
        <f t="shared" si="28"/>
        <v>1.182726440169226E-3</v>
      </c>
      <c r="K47" s="259">
        <f t="shared" si="29"/>
        <v>1.8908106276546106E-2</v>
      </c>
      <c r="L47" s="64">
        <f t="shared" si="35"/>
        <v>10.462162162162162</v>
      </c>
      <c r="N47" s="39">
        <f t="shared" si="38"/>
        <v>8.8095238095238102</v>
      </c>
      <c r="O47" s="173">
        <f t="shared" si="39"/>
        <v>6.0028308563340413</v>
      </c>
      <c r="P47" s="64">
        <f t="shared" si="40"/>
        <v>-0.31859757847018993</v>
      </c>
    </row>
    <row r="48" spans="1:16" ht="20.100000000000001" customHeight="1" x14ac:dyDescent="0.25">
      <c r="A48" s="44" t="s">
        <v>176</v>
      </c>
      <c r="B48" s="24">
        <v>18.830000000000002</v>
      </c>
      <c r="C48" s="160">
        <v>56.410000000000004</v>
      </c>
      <c r="D48" s="309">
        <f t="shared" si="26"/>
        <v>5.6095759005707893E-3</v>
      </c>
      <c r="E48" s="259">
        <f t="shared" si="27"/>
        <v>2.7322616112642226E-2</v>
      </c>
      <c r="F48" s="64">
        <f t="shared" si="37"/>
        <v>1.9957514604354749</v>
      </c>
      <c r="H48" s="24">
        <v>7.1870000000000003</v>
      </c>
      <c r="I48" s="160">
        <v>17.225000000000001</v>
      </c>
      <c r="J48" s="309">
        <f t="shared" si="28"/>
        <v>3.8289436601334349E-3</v>
      </c>
      <c r="K48" s="259">
        <f t="shared" si="29"/>
        <v>1.2799344911322279E-2</v>
      </c>
      <c r="L48" s="64">
        <f t="shared" ref="L48:L52" si="41">(I48-H48)/H48</f>
        <v>1.3966884652845415</v>
      </c>
      <c r="N48" s="39">
        <f t="shared" ref="N48" si="42">(H48/B48)*10</f>
        <v>3.8167817312798724</v>
      </c>
      <c r="O48" s="173">
        <f t="shared" ref="O48" si="43">(I48/C48)*10</f>
        <v>3.0535366069845771</v>
      </c>
      <c r="P48" s="64">
        <f t="shared" ref="P48" si="44">(O48-N48)/N48</f>
        <v>-0.19997085975344944</v>
      </c>
    </row>
    <row r="49" spans="1:16" ht="20.100000000000001" customHeight="1" x14ac:dyDescent="0.25">
      <c r="A49" s="44" t="s">
        <v>189</v>
      </c>
      <c r="B49" s="24">
        <v>9.27</v>
      </c>
      <c r="C49" s="160">
        <v>35.770000000000003</v>
      </c>
      <c r="D49" s="309">
        <f t="shared" si="26"/>
        <v>2.7615915346941695E-3</v>
      </c>
      <c r="E49" s="259">
        <f t="shared" si="27"/>
        <v>1.7325473822889778E-2</v>
      </c>
      <c r="F49" s="64">
        <f t="shared" si="37"/>
        <v>2.8586839266450923</v>
      </c>
      <c r="H49" s="24">
        <v>3.7989999999999999</v>
      </c>
      <c r="I49" s="160">
        <v>15.953000000000001</v>
      </c>
      <c r="J49" s="309">
        <f t="shared" si="28"/>
        <v>2.023953939731031E-3</v>
      </c>
      <c r="K49" s="259">
        <f t="shared" si="29"/>
        <v>1.1854162517870788E-2</v>
      </c>
      <c r="L49" s="64">
        <f t="shared" si="41"/>
        <v>3.1992629639378789</v>
      </c>
      <c r="N49" s="39">
        <f t="shared" ref="N49:N50" si="45">(H49/B49)*10</f>
        <v>4.0981661272923411</v>
      </c>
      <c r="O49" s="173">
        <f t="shared" ref="O49:O50" si="46">(I49/C49)*10</f>
        <v>4.4598825831702547</v>
      </c>
      <c r="P49" s="64">
        <f t="shared" ref="P49:P50" si="47">(O49-N49)/N49</f>
        <v>8.8263004632489039E-2</v>
      </c>
    </row>
    <row r="50" spans="1:16" ht="20.100000000000001" customHeight="1" x14ac:dyDescent="0.25">
      <c r="A50" s="44" t="s">
        <v>175</v>
      </c>
      <c r="B50" s="24">
        <v>98.5</v>
      </c>
      <c r="C50" s="160">
        <v>42.97</v>
      </c>
      <c r="D50" s="309">
        <f t="shared" si="26"/>
        <v>2.9343771970590692E-2</v>
      </c>
      <c r="E50" s="259">
        <f t="shared" si="27"/>
        <v>2.0812849040245281E-2</v>
      </c>
      <c r="F50" s="64">
        <f t="shared" si="37"/>
        <v>-0.56375634517766504</v>
      </c>
      <c r="H50" s="24">
        <v>112.06399999999999</v>
      </c>
      <c r="I50" s="160">
        <v>15.007</v>
      </c>
      <c r="J50" s="309">
        <f t="shared" si="28"/>
        <v>5.9703178284290136E-2</v>
      </c>
      <c r="K50" s="259">
        <f t="shared" si="29"/>
        <v>1.1151220266137208E-2</v>
      </c>
      <c r="L50" s="64">
        <f t="shared" si="41"/>
        <v>-0.86608545117075952</v>
      </c>
      <c r="N50" s="39">
        <f t="shared" si="45"/>
        <v>11.37705583756345</v>
      </c>
      <c r="O50" s="173">
        <f t="shared" si="46"/>
        <v>3.4924365836630207</v>
      </c>
      <c r="P50" s="64">
        <f t="shared" si="47"/>
        <v>-0.69302808797579274</v>
      </c>
    </row>
    <row r="51" spans="1:16" ht="20.100000000000001" customHeight="1" x14ac:dyDescent="0.25">
      <c r="A51" s="44" t="s">
        <v>193</v>
      </c>
      <c r="B51" s="24">
        <v>27.68</v>
      </c>
      <c r="C51" s="160">
        <v>20.76</v>
      </c>
      <c r="D51" s="309">
        <f t="shared" si="26"/>
        <v>8.2460467832076167E-3</v>
      </c>
      <c r="E51" s="259">
        <f t="shared" si="27"/>
        <v>1.0055265210041705E-2</v>
      </c>
      <c r="F51" s="64">
        <f t="shared" si="37"/>
        <v>-0.24999999999999994</v>
      </c>
      <c r="H51" s="24">
        <v>7.5950000000000006</v>
      </c>
      <c r="I51" s="160">
        <v>8.245000000000001</v>
      </c>
      <c r="J51" s="309">
        <f t="shared" si="28"/>
        <v>4.0463096004888606E-3</v>
      </c>
      <c r="K51" s="259">
        <f t="shared" si="29"/>
        <v>6.126594995288951E-3</v>
      </c>
      <c r="L51" s="64">
        <f t="shared" si="41"/>
        <v>8.5582620144832172E-2</v>
      </c>
      <c r="N51" s="39">
        <f t="shared" ref="N51" si="48">(H51/B51)*10</f>
        <v>2.7438583815028905</v>
      </c>
      <c r="O51" s="173">
        <f t="shared" ref="O51" si="49">(I51/C51)*10</f>
        <v>3.971579961464355</v>
      </c>
      <c r="P51" s="64">
        <f t="shared" ref="P51" si="50">(O51-N51)/N51</f>
        <v>0.4474434935264428</v>
      </c>
    </row>
    <row r="52" spans="1:16" ht="20.100000000000001" customHeight="1" x14ac:dyDescent="0.25">
      <c r="A52" s="44" t="s">
        <v>190</v>
      </c>
      <c r="B52" s="24">
        <v>6.59</v>
      </c>
      <c r="C52" s="160">
        <v>18.96</v>
      </c>
      <c r="D52" s="309">
        <f t="shared" si="26"/>
        <v>1.9632026120425649E-3</v>
      </c>
      <c r="E52" s="259">
        <f t="shared" si="27"/>
        <v>9.1834214057028296E-3</v>
      </c>
      <c r="F52" s="64">
        <f t="shared" si="37"/>
        <v>1.8770864946889227</v>
      </c>
      <c r="H52" s="24">
        <v>2.8109999999999999</v>
      </c>
      <c r="I52" s="160">
        <v>7.851</v>
      </c>
      <c r="J52" s="309">
        <f t="shared" si="28"/>
        <v>1.497587397889952E-3</v>
      </c>
      <c r="K52" s="259">
        <f t="shared" si="29"/>
        <v>5.8338262350531899E-3</v>
      </c>
      <c r="L52" s="64">
        <f t="shared" si="41"/>
        <v>1.7929562433297759</v>
      </c>
      <c r="N52" s="39">
        <f t="shared" ref="N52" si="51">(H52/B52)*10</f>
        <v>4.2655538694992412</v>
      </c>
      <c r="O52" s="173">
        <f t="shared" ref="O52" si="52">(I52/C52)*10</f>
        <v>4.1408227848101262</v>
      </c>
      <c r="P52" s="64">
        <f t="shared" ref="P52" si="53">(O52-N52)/N52</f>
        <v>-2.9241474496665518E-2</v>
      </c>
    </row>
    <row r="53" spans="1:16" ht="20.100000000000001" customHeight="1" x14ac:dyDescent="0.25">
      <c r="A53" s="44" t="s">
        <v>192</v>
      </c>
      <c r="B53" s="24">
        <v>1.97</v>
      </c>
      <c r="C53" s="160">
        <v>7.26</v>
      </c>
      <c r="D53" s="309">
        <f t="shared" si="26"/>
        <v>5.8687543941181384E-4</v>
      </c>
      <c r="E53" s="259">
        <f t="shared" si="27"/>
        <v>3.5164366775001336E-3</v>
      </c>
      <c r="F53" s="64">
        <f t="shared" si="37"/>
        <v>2.6852791878172591</v>
      </c>
      <c r="H53" s="24">
        <v>1.091</v>
      </c>
      <c r="I53" s="160">
        <v>5.0469999999999997</v>
      </c>
      <c r="J53" s="309">
        <f t="shared" si="28"/>
        <v>5.8124078658766903E-4</v>
      </c>
      <c r="K53" s="259">
        <f t="shared" si="29"/>
        <v>3.7502637891113806E-3</v>
      </c>
      <c r="L53" s="64">
        <f t="shared" ref="L53" si="54">(I53-H53)/H53</f>
        <v>3.6260311640696603</v>
      </c>
      <c r="N53" s="39">
        <f t="shared" ref="N53" si="55">(H53/B53)*10</f>
        <v>5.5380710659898478</v>
      </c>
      <c r="O53" s="173">
        <f t="shared" ref="O53" si="56">(I53/C53)*10</f>
        <v>6.9517906336088151</v>
      </c>
      <c r="P53" s="64">
        <f t="shared" ref="P53" si="57">(O53-N53)/N53</f>
        <v>0.2552729191759272</v>
      </c>
    </row>
    <row r="54" spans="1:16" ht="20.100000000000001" customHeight="1" x14ac:dyDescent="0.25">
      <c r="A54" s="44" t="s">
        <v>194</v>
      </c>
      <c r="B54" s="24">
        <v>26.709999999999997</v>
      </c>
      <c r="C54" s="160">
        <v>12.600000000000001</v>
      </c>
      <c r="D54" s="309">
        <f t="shared" si="26"/>
        <v>7.9570776582180442E-3</v>
      </c>
      <c r="E54" s="259">
        <f t="shared" si="27"/>
        <v>6.1029066303721338E-3</v>
      </c>
      <c r="F54" s="64">
        <f t="shared" si="37"/>
        <v>-0.52826656682890294</v>
      </c>
      <c r="H54" s="24">
        <v>10.007999999999999</v>
      </c>
      <c r="I54" s="160">
        <v>4.593</v>
      </c>
      <c r="J54" s="309">
        <f t="shared" si="28"/>
        <v>5.3318586546007253E-3</v>
      </c>
      <c r="K54" s="259">
        <f t="shared" si="29"/>
        <v>3.4129109537128139E-3</v>
      </c>
      <c r="L54" s="64">
        <f t="shared" si="35"/>
        <v>-0.54106714628297359</v>
      </c>
      <c r="N54" s="39">
        <f t="shared" ref="N54" si="58">(H54/B54)*10</f>
        <v>3.7469112691875699</v>
      </c>
      <c r="O54" s="173">
        <f t="shared" ref="O54" si="59">(I54/C54)*10</f>
        <v>3.6452380952380947</v>
      </c>
      <c r="P54" s="64">
        <f t="shared" ref="P54" si="60">(O54-N54)/N54</f>
        <v>-2.7135196604621124E-2</v>
      </c>
    </row>
    <row r="55" spans="1:16" ht="20.100000000000001" customHeight="1" thickBot="1" x14ac:dyDescent="0.3">
      <c r="A55" s="13" t="s">
        <v>17</v>
      </c>
      <c r="B55" s="24">
        <f>B56-SUM(B39:B54)</f>
        <v>69.170000000000073</v>
      </c>
      <c r="C55" s="160">
        <f>C56-SUM(C39:C54)</f>
        <v>15.569999999999709</v>
      </c>
      <c r="D55" s="309">
        <f t="shared" si="26"/>
        <v>2.0606179768586398E-2</v>
      </c>
      <c r="E55" s="259">
        <f t="shared" si="27"/>
        <v>7.541448907531138E-3</v>
      </c>
      <c r="F55" s="64">
        <f t="shared" ref="F55" si="61">(C55-B55)/B55</f>
        <v>-0.77490241434148199</v>
      </c>
      <c r="H55" s="24">
        <f>H56-SUM(H39:H54)</f>
        <v>15.977999999999838</v>
      </c>
      <c r="I55" s="160">
        <f>I56-SUM(I39:I54)</f>
        <v>8.8360000000000127</v>
      </c>
      <c r="J55" s="309">
        <f t="shared" si="28"/>
        <v>8.5124338112719366E-3</v>
      </c>
      <c r="K55" s="259">
        <f t="shared" si="29"/>
        <v>6.565748135642601E-3</v>
      </c>
      <c r="L55" s="64">
        <f t="shared" ref="L55" si="62">(I55-H55)/H55</f>
        <v>-0.44698961071472637</v>
      </c>
      <c r="N55" s="39">
        <f t="shared" si="38"/>
        <v>2.3099609657365652</v>
      </c>
      <c r="O55" s="173">
        <f t="shared" si="39"/>
        <v>5.6750160565190608</v>
      </c>
      <c r="P55" s="64">
        <f t="shared" si="40"/>
        <v>1.4567584217638492</v>
      </c>
    </row>
    <row r="56" spans="1:16" ht="26.25" customHeight="1" thickBot="1" x14ac:dyDescent="0.3">
      <c r="A56" s="17" t="s">
        <v>18</v>
      </c>
      <c r="B56" s="46">
        <v>3356.7599999999998</v>
      </c>
      <c r="C56" s="171">
        <v>2064.5899999999997</v>
      </c>
      <c r="D56" s="315">
        <f>SUM(D39:D55)</f>
        <v>1.0000000000000002</v>
      </c>
      <c r="E56" s="316">
        <f>SUM(E39:E55)</f>
        <v>0.99999999999999989</v>
      </c>
      <c r="F56" s="69">
        <f t="shared" si="32"/>
        <v>-0.38494560230698655</v>
      </c>
      <c r="G56" s="2"/>
      <c r="H56" s="46">
        <v>1877.019</v>
      </c>
      <c r="I56" s="171">
        <v>1345.7719999999997</v>
      </c>
      <c r="J56" s="315">
        <f>SUM(J39:J55)</f>
        <v>1.0000000000000002</v>
      </c>
      <c r="K56" s="316">
        <f>SUM(K39:K55)</f>
        <v>1.0000000000000004</v>
      </c>
      <c r="L56" s="69">
        <f t="shared" si="33"/>
        <v>-0.28302696989215365</v>
      </c>
      <c r="M56" s="2"/>
      <c r="N56" s="34">
        <f t="shared" si="30"/>
        <v>5.591758123905195</v>
      </c>
      <c r="O56" s="166">
        <f t="shared" si="31"/>
        <v>6.5183498902929866</v>
      </c>
      <c r="P56" s="69">
        <f t="shared" si="8"/>
        <v>0.16570669650865991</v>
      </c>
    </row>
    <row r="58" spans="1:16" ht="15.75" thickBot="1" x14ac:dyDescent="0.3"/>
    <row r="59" spans="1:16" x14ac:dyDescent="0.25">
      <c r="A59" s="467" t="s">
        <v>15</v>
      </c>
      <c r="B59" s="454" t="s">
        <v>1</v>
      </c>
      <c r="C59" s="450"/>
      <c r="D59" s="454" t="s">
        <v>104</v>
      </c>
      <c r="E59" s="450"/>
      <c r="F59" s="148" t="s">
        <v>0</v>
      </c>
      <c r="H59" s="465" t="s">
        <v>19</v>
      </c>
      <c r="I59" s="466"/>
      <c r="J59" s="454" t="s">
        <v>104</v>
      </c>
      <c r="K59" s="455"/>
      <c r="L59" s="148" t="s">
        <v>0</v>
      </c>
      <c r="N59" s="462" t="s">
        <v>22</v>
      </c>
      <c r="O59" s="450"/>
      <c r="P59" s="148" t="s">
        <v>0</v>
      </c>
    </row>
    <row r="60" spans="1:16" x14ac:dyDescent="0.25">
      <c r="A60" s="468"/>
      <c r="B60" s="457" t="str">
        <f>B5</f>
        <v>jan-abril</v>
      </c>
      <c r="C60" s="459"/>
      <c r="D60" s="457" t="str">
        <f>B5</f>
        <v>jan-abril</v>
      </c>
      <c r="E60" s="459"/>
      <c r="F60" s="149" t="str">
        <f>F37</f>
        <v>2022/2021</v>
      </c>
      <c r="H60" s="460" t="str">
        <f>B5</f>
        <v>jan-abril</v>
      </c>
      <c r="I60" s="459"/>
      <c r="J60" s="457" t="str">
        <f>B5</f>
        <v>jan-abril</v>
      </c>
      <c r="K60" s="458"/>
      <c r="L60" s="149" t="str">
        <f>L37</f>
        <v>2022/2021</v>
      </c>
      <c r="N60" s="460" t="str">
        <f>B5</f>
        <v>jan-abril</v>
      </c>
      <c r="O60" s="458"/>
      <c r="P60" s="149" t="str">
        <f>P37</f>
        <v>2022/2021</v>
      </c>
    </row>
    <row r="61" spans="1:16" ht="19.5" customHeight="1" thickBot="1" x14ac:dyDescent="0.3">
      <c r="A61" s="469"/>
      <c r="B61" s="117">
        <f>B6</f>
        <v>2021</v>
      </c>
      <c r="C61" s="152">
        <f>C6</f>
        <v>2022</v>
      </c>
      <c r="D61" s="117">
        <f>B6</f>
        <v>2021</v>
      </c>
      <c r="E61" s="152">
        <f>C6</f>
        <v>2022</v>
      </c>
      <c r="F61" s="150" t="s">
        <v>1</v>
      </c>
      <c r="H61" s="30">
        <f>B6</f>
        <v>2021</v>
      </c>
      <c r="I61" s="152">
        <f>C6</f>
        <v>2022</v>
      </c>
      <c r="J61" s="117">
        <f>B6</f>
        <v>2021</v>
      </c>
      <c r="K61" s="152">
        <f>C6</f>
        <v>2022</v>
      </c>
      <c r="L61" s="321">
        <v>1000</v>
      </c>
      <c r="N61" s="30">
        <f>B6</f>
        <v>2021</v>
      </c>
      <c r="O61" s="152">
        <f>C6</f>
        <v>2022</v>
      </c>
      <c r="P61" s="150"/>
    </row>
    <row r="62" spans="1:16" ht="20.100000000000001" customHeight="1" x14ac:dyDescent="0.25">
      <c r="A62" s="44" t="s">
        <v>163</v>
      </c>
      <c r="B62" s="45">
        <v>554.99999999999989</v>
      </c>
      <c r="C62" s="167">
        <v>948.04000000000008</v>
      </c>
      <c r="D62" s="309">
        <f t="shared" ref="D62:D83" si="63">B62/$B$84</f>
        <v>0.15155528491028197</v>
      </c>
      <c r="E62" s="308">
        <f t="shared" ref="E62:E83" si="64">C62/$C$84</f>
        <v>0.17692066525335162</v>
      </c>
      <c r="F62" s="64">
        <f t="shared" ref="F62:F83" si="65">(C62-B62)/B62</f>
        <v>0.7081801801801807</v>
      </c>
      <c r="H62" s="24">
        <v>344.05500000000001</v>
      </c>
      <c r="I62" s="167">
        <v>577.25699999999995</v>
      </c>
      <c r="J62" s="307">
        <f t="shared" ref="J62:J84" si="66">H62/$H$84</f>
        <v>0.20841548982228764</v>
      </c>
      <c r="K62" s="308">
        <f t="shared" ref="K62:K84" si="67">I62/$I$84</f>
        <v>0.215016759743242</v>
      </c>
      <c r="L62" s="64">
        <f t="shared" ref="L62:L72" si="68">(I62-H62)/H62</f>
        <v>0.67780442080481296</v>
      </c>
      <c r="N62" s="47">
        <f t="shared" ref="N62" si="69">(H62/B62)*10</f>
        <v>6.1991891891891902</v>
      </c>
      <c r="O62" s="163">
        <f t="shared" ref="O62" si="70">(I62/C62)*10</f>
        <v>6.0889519429559922</v>
      </c>
      <c r="P62" s="64">
        <f t="shared" ref="P62" si="71">(O62-N62)/N62</f>
        <v>-1.7782526531927995E-2</v>
      </c>
    </row>
    <row r="63" spans="1:16" ht="20.100000000000001" customHeight="1" x14ac:dyDescent="0.25">
      <c r="A63" s="44" t="s">
        <v>165</v>
      </c>
      <c r="B63" s="24">
        <v>311.01999999999992</v>
      </c>
      <c r="C63" s="160">
        <v>334.58999999999992</v>
      </c>
      <c r="D63" s="309">
        <f t="shared" si="63"/>
        <v>8.4931035518551176E-2</v>
      </c>
      <c r="E63" s="259">
        <f t="shared" si="64"/>
        <v>6.2440282463945507E-2</v>
      </c>
      <c r="F63" s="64">
        <f t="shared" si="65"/>
        <v>7.5782907851585105E-2</v>
      </c>
      <c r="H63" s="24">
        <v>258.73399999999998</v>
      </c>
      <c r="I63" s="160">
        <v>361.87899999999996</v>
      </c>
      <c r="J63" s="258">
        <f t="shared" si="66"/>
        <v>0.15673125908264599</v>
      </c>
      <c r="K63" s="259">
        <f t="shared" si="67"/>
        <v>0.13479273529662641</v>
      </c>
      <c r="L63" s="64">
        <f t="shared" si="68"/>
        <v>0.39865267031004814</v>
      </c>
      <c r="N63" s="47">
        <f t="shared" ref="N63:N64" si="72">(H63/B63)*10</f>
        <v>8.3188862452575414</v>
      </c>
      <c r="O63" s="163">
        <f t="shared" ref="O63:O64" si="73">(I63/C63)*10</f>
        <v>10.815595206073105</v>
      </c>
      <c r="P63" s="64">
        <f t="shared" si="8"/>
        <v>0.30012538784730902</v>
      </c>
    </row>
    <row r="64" spans="1:16" ht="20.100000000000001" customHeight="1" x14ac:dyDescent="0.25">
      <c r="A64" s="44" t="s">
        <v>171</v>
      </c>
      <c r="B64" s="24">
        <v>260.54000000000002</v>
      </c>
      <c r="C64" s="160">
        <v>1000.3700000000001</v>
      </c>
      <c r="D64" s="309">
        <f t="shared" si="63"/>
        <v>7.1146331406351127E-2</v>
      </c>
      <c r="E64" s="259">
        <f t="shared" si="64"/>
        <v>0.18668634857125793</v>
      </c>
      <c r="F64" s="64">
        <f t="shared" si="65"/>
        <v>2.8396023643202581</v>
      </c>
      <c r="H64" s="24">
        <v>97.451000000000008</v>
      </c>
      <c r="I64" s="160">
        <v>324.20099999999991</v>
      </c>
      <c r="J64" s="258">
        <f t="shared" si="66"/>
        <v>5.9032125383068852E-2</v>
      </c>
      <c r="K64" s="259">
        <f t="shared" si="67"/>
        <v>0.12075842913211755</v>
      </c>
      <c r="L64" s="64">
        <f t="shared" si="68"/>
        <v>2.3268103970200396</v>
      </c>
      <c r="N64" s="47">
        <f t="shared" si="72"/>
        <v>3.740346971674215</v>
      </c>
      <c r="O64" s="163">
        <f t="shared" si="73"/>
        <v>3.2408108999670109</v>
      </c>
      <c r="P64" s="64">
        <f t="shared" si="8"/>
        <v>-0.13355340440077063</v>
      </c>
    </row>
    <row r="65" spans="1:16" ht="20.100000000000001" customHeight="1" x14ac:dyDescent="0.25">
      <c r="A65" s="44" t="s">
        <v>179</v>
      </c>
      <c r="B65" s="24">
        <v>175.42</v>
      </c>
      <c r="C65" s="160">
        <v>336.72</v>
      </c>
      <c r="D65" s="309">
        <f t="shared" si="63"/>
        <v>4.7902392935066068E-2</v>
      </c>
      <c r="E65" s="259">
        <f t="shared" si="64"/>
        <v>6.2837777313308044E-2</v>
      </c>
      <c r="F65" s="64">
        <f t="shared" si="65"/>
        <v>0.91950746779158621</v>
      </c>
      <c r="H65" s="24">
        <v>59.865000000000009</v>
      </c>
      <c r="I65" s="160">
        <v>260.34200000000004</v>
      </c>
      <c r="J65" s="258">
        <f t="shared" si="66"/>
        <v>3.626394994466365E-2</v>
      </c>
      <c r="K65" s="259">
        <f t="shared" si="67"/>
        <v>9.6972220804728435E-2</v>
      </c>
      <c r="L65" s="64">
        <f t="shared" si="68"/>
        <v>3.3488181742253404</v>
      </c>
      <c r="N65" s="47">
        <f t="shared" ref="N65:N67" si="74">(H65/B65)*10</f>
        <v>3.4126667426747241</v>
      </c>
      <c r="O65" s="163">
        <f t="shared" ref="O65:O67" si="75">(I65/C65)*10</f>
        <v>7.7317058683772881</v>
      </c>
      <c r="P65" s="64">
        <f t="shared" ref="P65:P67" si="76">(O65-N65)/N65</f>
        <v>1.2655906513501105</v>
      </c>
    </row>
    <row r="66" spans="1:16" ht="20.100000000000001" customHeight="1" x14ac:dyDescent="0.25">
      <c r="A66" s="44" t="s">
        <v>210</v>
      </c>
      <c r="B66" s="24">
        <v>210.25</v>
      </c>
      <c r="C66" s="160">
        <v>628.41000000000008</v>
      </c>
      <c r="D66" s="309">
        <f t="shared" si="63"/>
        <v>5.7413511085381612E-2</v>
      </c>
      <c r="E66" s="259">
        <f t="shared" si="64"/>
        <v>0.11727217759995222</v>
      </c>
      <c r="F66" s="64">
        <f t="shared" si="65"/>
        <v>1.9888703923900122</v>
      </c>
      <c r="H66" s="24">
        <v>46.330000000000005</v>
      </c>
      <c r="I66" s="160">
        <v>152.75900000000001</v>
      </c>
      <c r="J66" s="258">
        <f t="shared" si="66"/>
        <v>2.8064959507830396E-2</v>
      </c>
      <c r="K66" s="259">
        <f t="shared" si="67"/>
        <v>5.6899691474712147E-2</v>
      </c>
      <c r="L66" s="64">
        <f t="shared" si="68"/>
        <v>2.2971940427368875</v>
      </c>
      <c r="N66" s="47">
        <f t="shared" si="74"/>
        <v>2.2035671819262785</v>
      </c>
      <c r="O66" s="163">
        <f t="shared" si="75"/>
        <v>2.4308811126493848</v>
      </c>
      <c r="P66" s="64">
        <f t="shared" si="76"/>
        <v>0.10315725002057648</v>
      </c>
    </row>
    <row r="67" spans="1:16" ht="20.100000000000001" customHeight="1" x14ac:dyDescent="0.25">
      <c r="A67" s="44" t="s">
        <v>183</v>
      </c>
      <c r="B67" s="24">
        <v>8.1900000000000013</v>
      </c>
      <c r="C67" s="160">
        <v>30.49</v>
      </c>
      <c r="D67" s="309">
        <f t="shared" si="63"/>
        <v>2.2364644746219998E-3</v>
      </c>
      <c r="E67" s="259">
        <f t="shared" si="64"/>
        <v>5.6899614821892429E-3</v>
      </c>
      <c r="F67" s="64">
        <f t="shared" si="65"/>
        <v>2.722832722832722</v>
      </c>
      <c r="H67" s="24">
        <v>32.022999999999996</v>
      </c>
      <c r="I67" s="160">
        <v>141.85300000000001</v>
      </c>
      <c r="J67" s="258">
        <f t="shared" si="66"/>
        <v>1.9398320706221727E-2</v>
      </c>
      <c r="K67" s="259">
        <f t="shared" si="67"/>
        <v>5.2837423227190164E-2</v>
      </c>
      <c r="L67" s="64">
        <f t="shared" si="68"/>
        <v>3.4297223870343201</v>
      </c>
      <c r="N67" s="47">
        <f t="shared" si="74"/>
        <v>39.100122100122093</v>
      </c>
      <c r="O67" s="163">
        <f t="shared" si="75"/>
        <v>46.524434240734671</v>
      </c>
      <c r="P67" s="64">
        <f t="shared" si="76"/>
        <v>0.1898795129488712</v>
      </c>
    </row>
    <row r="68" spans="1:16" ht="20.100000000000001" customHeight="1" x14ac:dyDescent="0.25">
      <c r="A68" s="44" t="s">
        <v>170</v>
      </c>
      <c r="B68" s="24">
        <v>167.20999999999998</v>
      </c>
      <c r="C68" s="160">
        <v>301.45999999999998</v>
      </c>
      <c r="D68" s="309">
        <f t="shared" si="63"/>
        <v>4.5660467008735592E-2</v>
      </c>
      <c r="E68" s="259">
        <f t="shared" si="64"/>
        <v>5.6257651309306961E-2</v>
      </c>
      <c r="F68" s="64">
        <f t="shared" si="65"/>
        <v>0.80288260271514866</v>
      </c>
      <c r="H68" s="24">
        <v>110.17200000000001</v>
      </c>
      <c r="I68" s="160">
        <v>137.30500000000001</v>
      </c>
      <c r="J68" s="258">
        <f t="shared" si="66"/>
        <v>6.6738025445644084E-2</v>
      </c>
      <c r="K68" s="259">
        <f t="shared" si="67"/>
        <v>5.1143383616908664E-2</v>
      </c>
      <c r="L68" s="64">
        <f t="shared" si="68"/>
        <v>0.24627854627310017</v>
      </c>
      <c r="N68" s="47">
        <f t="shared" ref="N68:N69" si="77">(H68/B68)*10</f>
        <v>6.5888403803600282</v>
      </c>
      <c r="O68" s="163">
        <f t="shared" ref="O68:O69" si="78">(I68/C68)*10</f>
        <v>4.5546672858754071</v>
      </c>
      <c r="P68" s="64">
        <f t="shared" ref="P68:P69" si="79">(O68-N68)/N68</f>
        <v>-0.30873006129395253</v>
      </c>
    </row>
    <row r="69" spans="1:16" ht="20.100000000000001" customHeight="1" x14ac:dyDescent="0.25">
      <c r="A69" s="44" t="s">
        <v>164</v>
      </c>
      <c r="B69" s="24">
        <v>245.92000000000002</v>
      </c>
      <c r="C69" s="160">
        <v>158.70000000000002</v>
      </c>
      <c r="D69" s="309">
        <f t="shared" si="63"/>
        <v>6.7154010207453249E-2</v>
      </c>
      <c r="E69" s="259">
        <f t="shared" si="64"/>
        <v>2.961616553700994E-2</v>
      </c>
      <c r="F69" s="64">
        <f t="shared" si="65"/>
        <v>-0.35466818477553674</v>
      </c>
      <c r="H69" s="24">
        <v>90.064999999999998</v>
      </c>
      <c r="I69" s="160">
        <v>114.48300000000002</v>
      </c>
      <c r="J69" s="258">
        <f t="shared" si="66"/>
        <v>5.4557966286914401E-2</v>
      </c>
      <c r="K69" s="259">
        <f t="shared" si="67"/>
        <v>4.2642642195219078E-2</v>
      </c>
      <c r="L69" s="64">
        <f t="shared" si="68"/>
        <v>0.27111530561261332</v>
      </c>
      <c r="N69" s="47">
        <f t="shared" si="77"/>
        <v>3.6623698763825629</v>
      </c>
      <c r="O69" s="163">
        <f t="shared" si="78"/>
        <v>7.2137996219281666</v>
      </c>
      <c r="P69" s="64">
        <f t="shared" si="79"/>
        <v>0.96970810306398147</v>
      </c>
    </row>
    <row r="70" spans="1:16" ht="20.100000000000001" customHeight="1" x14ac:dyDescent="0.25">
      <c r="A70" s="44" t="s">
        <v>178</v>
      </c>
      <c r="B70" s="24">
        <v>54.5</v>
      </c>
      <c r="C70" s="160">
        <v>117.63000000000001</v>
      </c>
      <c r="D70" s="309">
        <f t="shared" si="63"/>
        <v>1.488245590560427E-2</v>
      </c>
      <c r="E70" s="259">
        <f t="shared" si="64"/>
        <v>2.1951793019020033E-2</v>
      </c>
      <c r="F70" s="64">
        <f t="shared" si="65"/>
        <v>1.1583486238532112</v>
      </c>
      <c r="H70" s="24">
        <v>47.427</v>
      </c>
      <c r="I70" s="160">
        <v>89.256</v>
      </c>
      <c r="J70" s="258">
        <f t="shared" si="66"/>
        <v>2.8729480565030694E-2</v>
      </c>
      <c r="K70" s="259">
        <f t="shared" si="67"/>
        <v>3.3246086071962416E-2</v>
      </c>
      <c r="L70" s="64">
        <f t="shared" si="68"/>
        <v>0.88196596875197675</v>
      </c>
      <c r="N70" s="47">
        <f t="shared" ref="N70:N71" si="80">(H70/B70)*10</f>
        <v>8.702201834862386</v>
      </c>
      <c r="O70" s="163">
        <f t="shared" ref="O70:O71" si="81">(I70/C70)*10</f>
        <v>7.587860239734761</v>
      </c>
      <c r="P70" s="64">
        <f t="shared" ref="P70:P71" si="82">(O70-N70)/N70</f>
        <v>-0.12805283263637918</v>
      </c>
    </row>
    <row r="71" spans="1:16" ht="20.100000000000001" customHeight="1" x14ac:dyDescent="0.25">
      <c r="A71" s="44" t="s">
        <v>166</v>
      </c>
      <c r="B71" s="24">
        <v>89.86999999999999</v>
      </c>
      <c r="C71" s="160">
        <v>162.07</v>
      </c>
      <c r="D71" s="309">
        <f t="shared" si="63"/>
        <v>2.4541033252048726E-2</v>
      </c>
      <c r="E71" s="259">
        <f t="shared" si="64"/>
        <v>3.0245065838583492E-2</v>
      </c>
      <c r="F71" s="64">
        <f t="shared" si="65"/>
        <v>0.80338266384778023</v>
      </c>
      <c r="H71" s="24">
        <v>46.146000000000001</v>
      </c>
      <c r="I71" s="160">
        <v>69.928999999999988</v>
      </c>
      <c r="J71" s="258">
        <f t="shared" si="66"/>
        <v>2.7953499275811384E-2</v>
      </c>
      <c r="K71" s="259">
        <f t="shared" si="67"/>
        <v>2.6047162688516843E-2</v>
      </c>
      <c r="L71" s="64">
        <f t="shared" si="68"/>
        <v>0.51538594894465362</v>
      </c>
      <c r="N71" s="47">
        <f t="shared" si="80"/>
        <v>5.1347501947257159</v>
      </c>
      <c r="O71" s="163">
        <f t="shared" si="81"/>
        <v>4.3147405442092914</v>
      </c>
      <c r="P71" s="64">
        <f t="shared" si="82"/>
        <v>-0.15969806113620044</v>
      </c>
    </row>
    <row r="72" spans="1:16" ht="20.100000000000001" customHeight="1" x14ac:dyDescent="0.25">
      <c r="A72" s="44" t="s">
        <v>182</v>
      </c>
      <c r="B72" s="24">
        <v>111.7</v>
      </c>
      <c r="C72" s="160">
        <v>134.13999999999999</v>
      </c>
      <c r="D72" s="309">
        <f t="shared" si="63"/>
        <v>3.0502207791853156E-2</v>
      </c>
      <c r="E72" s="259">
        <f t="shared" si="64"/>
        <v>2.5032844644829945E-2</v>
      </c>
      <c r="F72" s="64">
        <f t="shared" si="65"/>
        <v>0.20089525514771694</v>
      </c>
      <c r="H72" s="24">
        <v>50.941999999999993</v>
      </c>
      <c r="I72" s="160">
        <v>53.790000000000006</v>
      </c>
      <c r="J72" s="258">
        <f t="shared" si="66"/>
        <v>3.085873445387213E-2</v>
      </c>
      <c r="K72" s="259">
        <f t="shared" si="67"/>
        <v>2.0035705944820053E-2</v>
      </c>
      <c r="L72" s="64">
        <f t="shared" si="68"/>
        <v>5.5906717443367233E-2</v>
      </c>
      <c r="N72" s="47">
        <f t="shared" ref="N72" si="83">(H72/B72)*10</f>
        <v>4.560608773500447</v>
      </c>
      <c r="O72" s="163">
        <f t="shared" ref="O72" si="84">(I72/C72)*10</f>
        <v>4.0099895631429856</v>
      </c>
      <c r="P72" s="64">
        <f t="shared" ref="P72" si="85">(O72-N72)/N72</f>
        <v>-0.12073370852524135</v>
      </c>
    </row>
    <row r="73" spans="1:16" ht="20.100000000000001" customHeight="1" x14ac:dyDescent="0.25">
      <c r="A73" s="44" t="s">
        <v>184</v>
      </c>
      <c r="B73" s="24">
        <v>260.09999999999997</v>
      </c>
      <c r="C73" s="160">
        <v>171.85999999999996</v>
      </c>
      <c r="D73" s="309">
        <f t="shared" si="63"/>
        <v>7.1026179468764591E-2</v>
      </c>
      <c r="E73" s="259">
        <f t="shared" si="64"/>
        <v>3.2072049207249695E-2</v>
      </c>
      <c r="F73" s="64">
        <f t="shared" si="65"/>
        <v>-0.33925413302575941</v>
      </c>
      <c r="H73" s="24">
        <v>51.757000000000005</v>
      </c>
      <c r="I73" s="160">
        <v>32.378999999999998</v>
      </c>
      <c r="J73" s="258">
        <f t="shared" si="66"/>
        <v>3.1352430590260695E-2</v>
      </c>
      <c r="K73" s="259">
        <f t="shared" si="67"/>
        <v>1.2060533980058158E-2</v>
      </c>
      <c r="L73" s="64">
        <f t="shared" ref="L73:L82" si="86">(I73-H73)/H73</f>
        <v>-0.3744034623335975</v>
      </c>
      <c r="N73" s="47">
        <f t="shared" ref="N73:N82" si="87">(H73/B73)*10</f>
        <v>1.9898885044213768</v>
      </c>
      <c r="O73" s="163">
        <f t="shared" ref="O73:O82" si="88">(I73/C73)*10</f>
        <v>1.8840335156522756</v>
      </c>
      <c r="P73" s="64">
        <f t="shared" ref="P73:P82" si="89">(O73-N73)/N73</f>
        <v>-5.3196442179498822E-2</v>
      </c>
    </row>
    <row r="74" spans="1:16" ht="20.100000000000001" customHeight="1" x14ac:dyDescent="0.25">
      <c r="A74" s="44" t="s">
        <v>198</v>
      </c>
      <c r="B74" s="24">
        <v>68.239999999999995</v>
      </c>
      <c r="C74" s="160">
        <v>99.839999999999989</v>
      </c>
      <c r="D74" s="309">
        <f t="shared" si="63"/>
        <v>1.8634473229329089E-2</v>
      </c>
      <c r="E74" s="259">
        <f t="shared" si="64"/>
        <v>1.8631871248992259E-2</v>
      </c>
      <c r="F74" s="64">
        <f t="shared" si="65"/>
        <v>0.46307151230949584</v>
      </c>
      <c r="H74" s="24">
        <v>18.936</v>
      </c>
      <c r="I74" s="160">
        <v>29.603999999999996</v>
      </c>
      <c r="J74" s="258">
        <f t="shared" si="66"/>
        <v>1.1470711703869553E-2</v>
      </c>
      <c r="K74" s="259">
        <f t="shared" si="67"/>
        <v>1.1026901632096164E-2</v>
      </c>
      <c r="L74" s="64">
        <f t="shared" si="86"/>
        <v>0.56337135614702127</v>
      </c>
      <c r="N74" s="47">
        <f t="shared" si="87"/>
        <v>2.7749120750293081</v>
      </c>
      <c r="O74" s="163">
        <f t="shared" si="88"/>
        <v>2.9651442307692304</v>
      </c>
      <c r="P74" s="64">
        <f t="shared" si="89"/>
        <v>6.8554300315231811E-2</v>
      </c>
    </row>
    <row r="75" spans="1:16" ht="20.100000000000001" customHeight="1" x14ac:dyDescent="0.25">
      <c r="A75" s="44" t="s">
        <v>229</v>
      </c>
      <c r="B75" s="24"/>
      <c r="C75" s="160">
        <v>94.05</v>
      </c>
      <c r="D75" s="309">
        <f t="shared" si="63"/>
        <v>0</v>
      </c>
      <c r="E75" s="259">
        <f t="shared" si="64"/>
        <v>1.7551357081006833E-2</v>
      </c>
      <c r="F75" s="64"/>
      <c r="H75" s="24"/>
      <c r="I75" s="160">
        <v>28.834</v>
      </c>
      <c r="J75" s="258">
        <f t="shared" si="66"/>
        <v>0</v>
      </c>
      <c r="K75" s="259">
        <f t="shared" si="67"/>
        <v>1.074009193554455E-2</v>
      </c>
      <c r="L75" s="64"/>
      <c r="N75" s="47"/>
      <c r="O75" s="163">
        <f t="shared" si="88"/>
        <v>3.0658160552897398</v>
      </c>
      <c r="P75" s="64"/>
    </row>
    <row r="76" spans="1:16" ht="20.100000000000001" customHeight="1" x14ac:dyDescent="0.25">
      <c r="A76" s="44" t="s">
        <v>230</v>
      </c>
      <c r="B76" s="24">
        <v>156.24</v>
      </c>
      <c r="C76" s="160">
        <v>156.24</v>
      </c>
      <c r="D76" s="309">
        <f t="shared" si="63"/>
        <v>4.2664860746635065E-2</v>
      </c>
      <c r="E76" s="259">
        <f t="shared" si="64"/>
        <v>2.9157086978591259E-2</v>
      </c>
      <c r="F76" s="64">
        <f t="shared" si="65"/>
        <v>0</v>
      </c>
      <c r="H76" s="24">
        <v>28.35</v>
      </c>
      <c r="I76" s="160">
        <v>28.096</v>
      </c>
      <c r="J76" s="258">
        <f t="shared" si="66"/>
        <v>1.717335640075527E-2</v>
      </c>
      <c r="K76" s="259">
        <f t="shared" si="67"/>
        <v>1.0465201603005469E-2</v>
      </c>
      <c r="L76" s="64">
        <f t="shared" si="86"/>
        <v>-8.9594356261023401E-3</v>
      </c>
      <c r="N76" s="47">
        <f t="shared" si="87"/>
        <v>1.814516129032258</v>
      </c>
      <c r="O76" s="163">
        <f t="shared" si="88"/>
        <v>1.7982590885816689</v>
      </c>
      <c r="P76" s="64">
        <f t="shared" si="89"/>
        <v>-8.9594356261024199E-3</v>
      </c>
    </row>
    <row r="77" spans="1:16" ht="20.100000000000001" customHeight="1" x14ac:dyDescent="0.25">
      <c r="A77" s="44" t="s">
        <v>204</v>
      </c>
      <c r="B77" s="24">
        <v>49.089999999999996</v>
      </c>
      <c r="C77" s="160">
        <v>124.03000000000002</v>
      </c>
      <c r="D77" s="309">
        <f t="shared" si="63"/>
        <v>1.3405133218460799E-2</v>
      </c>
      <c r="E77" s="259">
        <f t="shared" si="64"/>
        <v>2.314614374010928E-2</v>
      </c>
      <c r="F77" s="64">
        <f t="shared" si="65"/>
        <v>1.526583825626401</v>
      </c>
      <c r="H77" s="24">
        <v>10.26</v>
      </c>
      <c r="I77" s="160">
        <v>24.976000000000003</v>
      </c>
      <c r="J77" s="258">
        <f t="shared" si="66"/>
        <v>6.2151194593209553E-3</v>
      </c>
      <c r="K77" s="259">
        <f t="shared" si="67"/>
        <v>9.3030636117833361E-3</v>
      </c>
      <c r="L77" s="64">
        <f t="shared" si="86"/>
        <v>1.4343079922027293</v>
      </c>
      <c r="N77" s="47">
        <f t="shared" si="87"/>
        <v>2.0900387044204525</v>
      </c>
      <c r="O77" s="163">
        <f t="shared" si="88"/>
        <v>2.0137063613641861</v>
      </c>
      <c r="P77" s="64">
        <f t="shared" si="89"/>
        <v>-3.6521975834621002E-2</v>
      </c>
    </row>
    <row r="78" spans="1:16" ht="20.100000000000001" customHeight="1" x14ac:dyDescent="0.25">
      <c r="A78" s="44" t="s">
        <v>200</v>
      </c>
      <c r="B78" s="24">
        <v>24.99</v>
      </c>
      <c r="C78" s="160">
        <v>34.980000000000004</v>
      </c>
      <c r="D78" s="309">
        <f t="shared" si="63"/>
        <v>6.8240839097440491E-3</v>
      </c>
      <c r="E78" s="259">
        <f t="shared" si="64"/>
        <v>6.5278731599534194E-3</v>
      </c>
      <c r="F78" s="64">
        <f t="shared" si="65"/>
        <v>0.39975990396158489</v>
      </c>
      <c r="H78" s="24">
        <v>14.334</v>
      </c>
      <c r="I78" s="160">
        <v>22.079000000000001</v>
      </c>
      <c r="J78" s="258">
        <f t="shared" si="66"/>
        <v>8.682994379133193E-3</v>
      </c>
      <c r="K78" s="259">
        <f t="shared" si="67"/>
        <v>8.2239886885235522E-3</v>
      </c>
      <c r="L78" s="64">
        <f t="shared" si="86"/>
        <v>0.54032370587414547</v>
      </c>
      <c r="N78" s="47">
        <f t="shared" si="87"/>
        <v>5.7358943577430974</v>
      </c>
      <c r="O78" s="163">
        <f t="shared" si="88"/>
        <v>6.3118925100057162</v>
      </c>
      <c r="P78" s="64">
        <f t="shared" si="89"/>
        <v>0.10041993738693207</v>
      </c>
    </row>
    <row r="79" spans="1:16" ht="20.100000000000001" customHeight="1" x14ac:dyDescent="0.25">
      <c r="A79" s="44" t="s">
        <v>231</v>
      </c>
      <c r="B79" s="24">
        <v>18</v>
      </c>
      <c r="C79" s="160">
        <v>42.17</v>
      </c>
      <c r="D79" s="309">
        <f t="shared" si="63"/>
        <v>4.9153065376307684E-3</v>
      </c>
      <c r="E79" s="259">
        <f t="shared" si="64"/>
        <v>7.8696515481771201E-3</v>
      </c>
      <c r="F79" s="64">
        <f t="shared" si="65"/>
        <v>1.3427777777777778</v>
      </c>
      <c r="H79" s="24">
        <v>9.9220000000000006</v>
      </c>
      <c r="I79" s="160">
        <v>22.036000000000001</v>
      </c>
      <c r="J79" s="258">
        <f t="shared" si="66"/>
        <v>6.0103718591990761E-3</v>
      </c>
      <c r="K79" s="259">
        <f t="shared" si="67"/>
        <v>8.2079720431317092E-3</v>
      </c>
      <c r="L79" s="64">
        <f t="shared" si="86"/>
        <v>1.2209232009675468</v>
      </c>
      <c r="N79" s="47">
        <f t="shared" si="87"/>
        <v>5.5122222222222224</v>
      </c>
      <c r="O79" s="163">
        <f t="shared" si="88"/>
        <v>5.225515769504387</v>
      </c>
      <c r="P79" s="64">
        <f t="shared" si="89"/>
        <v>-5.2012861811338802E-2</v>
      </c>
    </row>
    <row r="80" spans="1:16" ht="20.100000000000001" customHeight="1" x14ac:dyDescent="0.25">
      <c r="A80" s="44" t="s">
        <v>209</v>
      </c>
      <c r="B80" s="24">
        <v>3.7099999999999995</v>
      </c>
      <c r="C80" s="160">
        <v>16.62</v>
      </c>
      <c r="D80" s="309">
        <f t="shared" si="63"/>
        <v>1.013099291922786E-3</v>
      </c>
      <c r="E80" s="259">
        <f t="shared" si="64"/>
        <v>3.1015795288286399E-3</v>
      </c>
      <c r="F80" s="64">
        <f t="shared" si="65"/>
        <v>3.4797843665768204</v>
      </c>
      <c r="H80" s="24">
        <v>2.9079999999999999</v>
      </c>
      <c r="I80" s="160">
        <v>18.486000000000001</v>
      </c>
      <c r="J80" s="258">
        <f t="shared" si="66"/>
        <v>1.7615562756048086E-3</v>
      </c>
      <c r="K80" s="259">
        <f t="shared" si="67"/>
        <v>6.8856675979911408E-3</v>
      </c>
      <c r="L80" s="64">
        <f t="shared" si="86"/>
        <v>5.3569463548830818</v>
      </c>
      <c r="N80" s="47">
        <f t="shared" si="87"/>
        <v>7.8382749326145564</v>
      </c>
      <c r="O80" s="163">
        <f t="shared" si="88"/>
        <v>11.122743682310469</v>
      </c>
      <c r="P80" s="64">
        <f t="shared" si="89"/>
        <v>0.41902954131264908</v>
      </c>
    </row>
    <row r="81" spans="1:16" ht="20.100000000000001" customHeight="1" x14ac:dyDescent="0.25">
      <c r="A81" s="44" t="s">
        <v>232</v>
      </c>
      <c r="B81" s="24">
        <v>4.5</v>
      </c>
      <c r="C81" s="160">
        <v>36</v>
      </c>
      <c r="D81" s="309">
        <f t="shared" si="63"/>
        <v>1.2288266344076921E-3</v>
      </c>
      <c r="E81" s="259">
        <f t="shared" si="64"/>
        <v>6.7182228061270178E-3</v>
      </c>
      <c r="F81" s="64">
        <f t="shared" si="65"/>
        <v>7</v>
      </c>
      <c r="H81" s="24">
        <v>2.0270000000000001</v>
      </c>
      <c r="I81" s="160">
        <v>16.935000000000002</v>
      </c>
      <c r="J81" s="258">
        <f t="shared" si="66"/>
        <v>1.2278798386007384E-3</v>
      </c>
      <c r="K81" s="259">
        <f t="shared" si="67"/>
        <v>6.3079509235086E-3</v>
      </c>
      <c r="L81" s="64">
        <f t="shared" si="86"/>
        <v>7.3547113961519486</v>
      </c>
      <c r="N81" s="47">
        <f t="shared" si="87"/>
        <v>4.5044444444444451</v>
      </c>
      <c r="O81" s="163">
        <f t="shared" si="88"/>
        <v>4.7041666666666675</v>
      </c>
      <c r="P81" s="64">
        <f t="shared" si="89"/>
        <v>4.4338924518993607E-2</v>
      </c>
    </row>
    <row r="82" spans="1:16" ht="20.100000000000001" customHeight="1" x14ac:dyDescent="0.25">
      <c r="A82" s="44" t="s">
        <v>219</v>
      </c>
      <c r="B82" s="24">
        <v>1.8</v>
      </c>
      <c r="C82" s="160">
        <v>29.029999999999998</v>
      </c>
      <c r="D82" s="309">
        <f t="shared" si="63"/>
        <v>4.9153065376307677E-4</v>
      </c>
      <c r="E82" s="259">
        <f t="shared" si="64"/>
        <v>5.4175002239407587E-3</v>
      </c>
      <c r="F82" s="64">
        <f t="shared" si="65"/>
        <v>15.127777777777776</v>
      </c>
      <c r="H82" s="24">
        <v>0.68600000000000005</v>
      </c>
      <c r="I82" s="160">
        <v>12.003</v>
      </c>
      <c r="J82" s="258">
        <f t="shared" si="66"/>
        <v>4.1555282154913988E-4</v>
      </c>
      <c r="K82" s="259">
        <f t="shared" si="67"/>
        <v>4.4708789450766881E-3</v>
      </c>
      <c r="L82" s="64">
        <f t="shared" si="86"/>
        <v>16.497084548104954</v>
      </c>
      <c r="N82" s="47">
        <f t="shared" si="87"/>
        <v>3.8111111111111113</v>
      </c>
      <c r="O82" s="163">
        <f t="shared" si="88"/>
        <v>4.1346882535308307</v>
      </c>
      <c r="P82" s="64">
        <f t="shared" si="89"/>
        <v>8.4903623375436554E-2</v>
      </c>
    </row>
    <row r="83" spans="1:16" ht="20.100000000000001" customHeight="1" thickBot="1" x14ac:dyDescent="0.3">
      <c r="A83" s="13" t="s">
        <v>17</v>
      </c>
      <c r="B83" s="24">
        <f>B84-SUM(B62:B82)</f>
        <v>885.73999999999978</v>
      </c>
      <c r="C83" s="160">
        <f>C84-SUM(C62:C82)</f>
        <v>401.12000000000262</v>
      </c>
      <c r="D83" s="309">
        <f t="shared" si="63"/>
        <v>0.24187131181339308</v>
      </c>
      <c r="E83" s="259">
        <f t="shared" si="64"/>
        <v>7.485593144426908E-2</v>
      </c>
      <c r="F83" s="64">
        <f t="shared" si="65"/>
        <v>-0.54713572831756185</v>
      </c>
      <c r="H83" s="24">
        <f>H84-SUM(H62:H82)</f>
        <v>328.42299999999955</v>
      </c>
      <c r="I83" s="160">
        <f>I84-SUM(I62:I82)</f>
        <v>166.22499999999991</v>
      </c>
      <c r="J83" s="258">
        <f t="shared" si="66"/>
        <v>0.19894621619771571</v>
      </c>
      <c r="K83" s="259">
        <f t="shared" si="67"/>
        <v>6.1915508843236863E-2</v>
      </c>
      <c r="L83" s="64">
        <f t="shared" ref="L83" si="90">(I83-H83)/H83</f>
        <v>-0.49386918699360233</v>
      </c>
      <c r="N83" s="47">
        <f t="shared" ref="N83:O84" si="91">(H83/B83)*10</f>
        <v>3.7078939643687718</v>
      </c>
      <c r="O83" s="163">
        <f t="shared" ref="O83" si="92">(I83/C83)*10</f>
        <v>4.1440217391304053</v>
      </c>
      <c r="P83" s="64">
        <f t="shared" ref="P83" si="93">(O83-N83)/N83</f>
        <v>0.11762142578850132</v>
      </c>
    </row>
    <row r="84" spans="1:16" ht="26.25" customHeight="1" thickBot="1" x14ac:dyDescent="0.3">
      <c r="A84" s="17" t="s">
        <v>18</v>
      </c>
      <c r="B84" s="22">
        <v>3662.0299999999997</v>
      </c>
      <c r="C84" s="165">
        <v>5358.5600000000013</v>
      </c>
      <c r="D84" s="305">
        <f>SUM(D62:D83)</f>
        <v>1</v>
      </c>
      <c r="E84" s="306">
        <f>SUM(E62:E83)</f>
        <v>1</v>
      </c>
      <c r="F84" s="69">
        <f>(C84-B84)/B84</f>
        <v>0.46327583334926303</v>
      </c>
      <c r="G84" s="2"/>
      <c r="H84" s="22">
        <v>1650.8129999999994</v>
      </c>
      <c r="I84" s="165">
        <v>2684.7069999999999</v>
      </c>
      <c r="J84" s="317">
        <f t="shared" si="66"/>
        <v>1</v>
      </c>
      <c r="K84" s="306">
        <f t="shared" si="67"/>
        <v>1</v>
      </c>
      <c r="L84" s="69">
        <f>(I84-H84)/H84</f>
        <v>0.62629383219056356</v>
      </c>
      <c r="M84" s="2"/>
      <c r="N84" s="43">
        <f t="shared" si="91"/>
        <v>4.5079177396143653</v>
      </c>
      <c r="O84" s="170">
        <f t="shared" si="91"/>
        <v>5.0101277208802353</v>
      </c>
      <c r="P84" s="69">
        <f>(O84-N84)/N84</f>
        <v>0.11140619910886664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P7:P33 F7:F33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R22" sqref="R22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147</v>
      </c>
    </row>
    <row r="2" spans="1:18" ht="15.75" thickBot="1" x14ac:dyDescent="0.3"/>
    <row r="3" spans="1:18" x14ac:dyDescent="0.25">
      <c r="A3" s="437" t="s">
        <v>16</v>
      </c>
      <c r="B3" s="451"/>
      <c r="C3" s="451"/>
      <c r="D3" s="454" t="s">
        <v>1</v>
      </c>
      <c r="E3" s="450"/>
      <c r="F3" s="454" t="s">
        <v>104</v>
      </c>
      <c r="G3" s="450"/>
      <c r="H3" s="148" t="s">
        <v>0</v>
      </c>
      <c r="J3" s="456" t="s">
        <v>19</v>
      </c>
      <c r="K3" s="450"/>
      <c r="L3" s="448" t="s">
        <v>104</v>
      </c>
      <c r="M3" s="449"/>
      <c r="N3" s="148" t="s">
        <v>0</v>
      </c>
      <c r="P3" s="462" t="s">
        <v>22</v>
      </c>
      <c r="Q3" s="450"/>
      <c r="R3" s="148" t="s">
        <v>0</v>
      </c>
    </row>
    <row r="4" spans="1:18" x14ac:dyDescent="0.25">
      <c r="A4" s="452"/>
      <c r="B4" s="453"/>
      <c r="C4" s="453"/>
      <c r="D4" s="457" t="s">
        <v>151</v>
      </c>
      <c r="E4" s="459"/>
      <c r="F4" s="457" t="str">
        <f>D4</f>
        <v>jan-abril</v>
      </c>
      <c r="G4" s="459"/>
      <c r="H4" s="149" t="s">
        <v>138</v>
      </c>
      <c r="J4" s="460" t="str">
        <f>D4</f>
        <v>jan-abril</v>
      </c>
      <c r="K4" s="459"/>
      <c r="L4" s="461" t="str">
        <f>D4</f>
        <v>jan-abril</v>
      </c>
      <c r="M4" s="447"/>
      <c r="N4" s="149" t="str">
        <f>H4</f>
        <v>2022/2021</v>
      </c>
      <c r="P4" s="460" t="str">
        <f>D4</f>
        <v>jan-abril</v>
      </c>
      <c r="Q4" s="458"/>
      <c r="R4" s="149" t="str">
        <f>N4</f>
        <v>2022/2021</v>
      </c>
    </row>
    <row r="5" spans="1:18" ht="19.5" customHeight="1" thickBot="1" x14ac:dyDescent="0.3">
      <c r="A5" s="438"/>
      <c r="B5" s="464"/>
      <c r="C5" s="464"/>
      <c r="D5" s="117">
        <v>2021</v>
      </c>
      <c r="E5" s="181">
        <v>2022</v>
      </c>
      <c r="F5" s="117">
        <f>D5</f>
        <v>2021</v>
      </c>
      <c r="G5" s="152">
        <f>E5</f>
        <v>2022</v>
      </c>
      <c r="H5" s="192" t="s">
        <v>1</v>
      </c>
      <c r="J5" s="30">
        <f>D5</f>
        <v>2021</v>
      </c>
      <c r="K5" s="152">
        <f>E5</f>
        <v>2022</v>
      </c>
      <c r="L5" s="180">
        <f>F5</f>
        <v>2021</v>
      </c>
      <c r="M5" s="164">
        <f>G5</f>
        <v>2022</v>
      </c>
      <c r="N5" s="321">
        <v>1000</v>
      </c>
      <c r="P5" s="30">
        <f>D5</f>
        <v>2021</v>
      </c>
      <c r="Q5" s="152">
        <f>E5</f>
        <v>2022</v>
      </c>
      <c r="R5" s="192"/>
    </row>
    <row r="6" spans="1:18" ht="24" customHeight="1" x14ac:dyDescent="0.25">
      <c r="A6" s="182" t="s">
        <v>20</v>
      </c>
      <c r="B6" s="11"/>
      <c r="C6" s="11"/>
      <c r="D6" s="184">
        <v>139841.63000000003</v>
      </c>
      <c r="E6" s="185">
        <v>139954.46999999997</v>
      </c>
      <c r="F6" s="309">
        <f>D6/D8</f>
        <v>0.76590730230754822</v>
      </c>
      <c r="G6" s="308">
        <f>E6/E8</f>
        <v>0.79045942836048466</v>
      </c>
      <c r="H6" s="191">
        <f>(E6-D6)/D6</f>
        <v>8.0691279127637647E-4</v>
      </c>
      <c r="I6" s="2"/>
      <c r="J6" s="133">
        <v>59779.827999999994</v>
      </c>
      <c r="K6" s="167">
        <v>60539.080000000016</v>
      </c>
      <c r="L6" s="309">
        <f>J6/J8</f>
        <v>0.66399959026953237</v>
      </c>
      <c r="M6" s="308">
        <f>K6/K8</f>
        <v>0.66326376725718539</v>
      </c>
      <c r="N6" s="191">
        <f>(K6-J6)/J6</f>
        <v>1.2700806031091664E-2</v>
      </c>
      <c r="P6" s="39">
        <f t="shared" ref="P6:Q8" si="0">(J6/D6)*10</f>
        <v>4.2748234556476481</v>
      </c>
      <c r="Q6" s="173">
        <f t="shared" si="0"/>
        <v>4.3256267556155965</v>
      </c>
      <c r="R6" s="191">
        <f>(Q6-P6)/P6</f>
        <v>1.1884303643190234E-2</v>
      </c>
    </row>
    <row r="7" spans="1:18" ht="24" customHeight="1" thickBot="1" x14ac:dyDescent="0.3">
      <c r="A7" s="182" t="s">
        <v>21</v>
      </c>
      <c r="B7" s="11"/>
      <c r="C7" s="11"/>
      <c r="D7" s="186">
        <v>42741.339999999989</v>
      </c>
      <c r="E7" s="187">
        <v>37100.120000000032</v>
      </c>
      <c r="F7" s="309">
        <f>D7/D8</f>
        <v>0.23409269769245172</v>
      </c>
      <c r="G7" s="259">
        <f>E7/E8</f>
        <v>0.20954057163951542</v>
      </c>
      <c r="H7" s="67">
        <f t="shared" ref="H7:H8" si="1">(E7-D7)/D7</f>
        <v>-0.13198509920372078</v>
      </c>
      <c r="J7" s="228">
        <v>30250.088999999989</v>
      </c>
      <c r="K7" s="162">
        <v>30735.436999999987</v>
      </c>
      <c r="L7" s="309">
        <f>J7/J8</f>
        <v>0.33600040973046763</v>
      </c>
      <c r="M7" s="259">
        <f>K7/K8</f>
        <v>0.33673623274281456</v>
      </c>
      <c r="N7" s="120">
        <f t="shared" ref="N7:N8" si="2">(K7-J7)/J7</f>
        <v>1.6044514778121754E-2</v>
      </c>
      <c r="P7" s="39">
        <f t="shared" si="0"/>
        <v>7.0774779171640381</v>
      </c>
      <c r="Q7" s="173">
        <f t="shared" si="0"/>
        <v>8.284457570487632</v>
      </c>
      <c r="R7" s="120">
        <f t="shared" ref="R7:R8" si="3">(Q7-P7)/P7</f>
        <v>0.17053810233677613</v>
      </c>
    </row>
    <row r="8" spans="1:18" ht="26.25" customHeight="1" thickBot="1" x14ac:dyDescent="0.3">
      <c r="A8" s="17" t="s">
        <v>12</v>
      </c>
      <c r="B8" s="183"/>
      <c r="C8" s="183"/>
      <c r="D8" s="188">
        <v>182582.97000000003</v>
      </c>
      <c r="E8" s="165">
        <v>177054.59</v>
      </c>
      <c r="F8" s="305">
        <f>SUM(F6:F7)</f>
        <v>1</v>
      </c>
      <c r="G8" s="306">
        <f>SUM(G6:G7)</f>
        <v>1</v>
      </c>
      <c r="H8" s="190">
        <f t="shared" si="1"/>
        <v>-3.0278727528640994E-2</v>
      </c>
      <c r="I8" s="2"/>
      <c r="J8" s="22">
        <v>90029.916999999987</v>
      </c>
      <c r="K8" s="165">
        <v>91274.517000000007</v>
      </c>
      <c r="L8" s="305">
        <f>SUM(L6:L7)</f>
        <v>1</v>
      </c>
      <c r="M8" s="306">
        <f>SUM(M6:M7)</f>
        <v>1</v>
      </c>
      <c r="N8" s="190">
        <f t="shared" si="2"/>
        <v>1.3824293540113122E-2</v>
      </c>
      <c r="O8" s="2"/>
      <c r="P8" s="34">
        <f t="shared" si="0"/>
        <v>4.9309043992438051</v>
      </c>
      <c r="Q8" s="166">
        <f t="shared" si="0"/>
        <v>5.1551624275880119</v>
      </c>
      <c r="R8" s="190">
        <f t="shared" si="3"/>
        <v>4.5480100644133083E-2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Q96"/>
  <sheetViews>
    <sheetView showGridLines="0" workbookViewId="0">
      <selection activeCell="L90" sqref="L90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7" ht="15.75" x14ac:dyDescent="0.25">
      <c r="A1" s="5" t="s">
        <v>146</v>
      </c>
    </row>
    <row r="3" spans="1:17" ht="8.25" customHeight="1" thickBot="1" x14ac:dyDescent="0.3"/>
    <row r="4" spans="1:17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7" x14ac:dyDescent="0.25">
      <c r="A5" s="468"/>
      <c r="B5" s="457" t="s">
        <v>151</v>
      </c>
      <c r="C5" s="459"/>
      <c r="D5" s="457" t="str">
        <f>B5</f>
        <v>jan-abril</v>
      </c>
      <c r="E5" s="459"/>
      <c r="F5" s="149" t="s">
        <v>138</v>
      </c>
      <c r="H5" s="460" t="str">
        <f>B5</f>
        <v>jan-abril</v>
      </c>
      <c r="I5" s="459"/>
      <c r="J5" s="457" t="str">
        <f>B5</f>
        <v>jan-abril</v>
      </c>
      <c r="K5" s="458"/>
      <c r="L5" s="149" t="str">
        <f>F5</f>
        <v>2022/2021</v>
      </c>
      <c r="N5" s="460" t="str">
        <f>B5</f>
        <v>jan-abril</v>
      </c>
      <c r="O5" s="458"/>
      <c r="P5" s="149" t="str">
        <f>F5</f>
        <v>2022/2021</v>
      </c>
    </row>
    <row r="6" spans="1:17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7" ht="20.100000000000001" customHeight="1" x14ac:dyDescent="0.25">
      <c r="A7" s="13" t="s">
        <v>162</v>
      </c>
      <c r="B7" s="45">
        <v>57272.960000000006</v>
      </c>
      <c r="C7" s="167">
        <v>57101.51</v>
      </c>
      <c r="D7" s="309">
        <f>B7/$B$33</f>
        <v>0.31368182914321097</v>
      </c>
      <c r="E7" s="308">
        <f>C7/$C$33</f>
        <v>0.32250793385249166</v>
      </c>
      <c r="F7" s="64">
        <f>(C7-B7)/B7</f>
        <v>-2.9935592642671926E-3</v>
      </c>
      <c r="H7" s="45">
        <v>23010.963</v>
      </c>
      <c r="I7" s="167">
        <v>23005.764999999999</v>
      </c>
      <c r="J7" s="309">
        <f>H7/$H$33</f>
        <v>0.25559240491135854</v>
      </c>
      <c r="K7" s="308">
        <f>I7/$I$33</f>
        <v>0.25205025187917462</v>
      </c>
      <c r="L7" s="64">
        <f>(I7-H7)/H7</f>
        <v>-2.258923279308354E-4</v>
      </c>
      <c r="N7" s="39">
        <f t="shared" ref="N7:N33" si="0">(H7/B7)*10</f>
        <v>4.0177708642961703</v>
      </c>
      <c r="O7" s="172">
        <f t="shared" ref="O7:O33" si="1">(I7/C7)*10</f>
        <v>4.028924103758377</v>
      </c>
      <c r="P7" s="73">
        <f>(O7-N7)/N7</f>
        <v>2.7759769879660656E-3</v>
      </c>
    </row>
    <row r="8" spans="1:17" ht="20.100000000000001" customHeight="1" x14ac:dyDescent="0.25">
      <c r="A8" s="239" t="s">
        <v>163</v>
      </c>
      <c r="B8" s="235">
        <v>13070.189999999999</v>
      </c>
      <c r="C8" s="236">
        <v>11227.14</v>
      </c>
      <c r="D8" s="309">
        <f t="shared" ref="D8:D32" si="2">B8/$B$33</f>
        <v>7.1584934783348084E-2</v>
      </c>
      <c r="E8" s="259">
        <f t="shared" ref="E8:E32" si="3">C8/$C$33</f>
        <v>6.3410612512220133E-2</v>
      </c>
      <c r="F8" s="64">
        <f t="shared" ref="F8:F33" si="4">(C8-B8)/B8</f>
        <v>-0.141011722094323</v>
      </c>
      <c r="G8" s="12"/>
      <c r="H8" s="235">
        <v>11109.665000000001</v>
      </c>
      <c r="I8" s="236">
        <v>11356.508</v>
      </c>
      <c r="J8" s="309">
        <f t="shared" ref="J8:J32" si="5">H8/$H$33</f>
        <v>0.12339970278990706</v>
      </c>
      <c r="K8" s="259">
        <f t="shared" ref="K8:K32" si="6">I8/$I$33</f>
        <v>0.12442145270404446</v>
      </c>
      <c r="L8" s="64">
        <f t="shared" ref="L8:L33" si="7">(I8-H8)/H8</f>
        <v>2.2218761771844509E-2</v>
      </c>
      <c r="M8" s="234"/>
      <c r="N8" s="237">
        <f t="shared" si="0"/>
        <v>8.500002677849368</v>
      </c>
      <c r="O8" s="238">
        <f t="shared" si="1"/>
        <v>10.115227920913073</v>
      </c>
      <c r="P8" s="64">
        <f t="shared" ref="P8:P71" si="8">(O8-N8)/N8</f>
        <v>0.1900264393178264</v>
      </c>
      <c r="Q8" s="12"/>
    </row>
    <row r="9" spans="1:17" ht="20.100000000000001" customHeight="1" x14ac:dyDescent="0.25">
      <c r="A9" s="13" t="s">
        <v>168</v>
      </c>
      <c r="B9" s="24">
        <v>29383.230000000003</v>
      </c>
      <c r="C9" s="160">
        <v>27263.02</v>
      </c>
      <c r="D9" s="309">
        <f t="shared" si="2"/>
        <v>0.16093083599198768</v>
      </c>
      <c r="E9" s="259">
        <f t="shared" si="3"/>
        <v>0.15398087109743958</v>
      </c>
      <c r="F9" s="64">
        <f t="shared" si="4"/>
        <v>-7.2157145419343025E-2</v>
      </c>
      <c r="H9" s="24">
        <v>11937.493</v>
      </c>
      <c r="I9" s="160">
        <v>10981.397000000001</v>
      </c>
      <c r="J9" s="309">
        <f t="shared" si="5"/>
        <v>0.13259473514787312</v>
      </c>
      <c r="K9" s="259">
        <f t="shared" si="6"/>
        <v>0.12031175141688237</v>
      </c>
      <c r="L9" s="64">
        <f t="shared" si="7"/>
        <v>-8.0091858483183995E-2</v>
      </c>
      <c r="N9" s="39">
        <f t="shared" si="0"/>
        <v>4.0626891597690244</v>
      </c>
      <c r="O9" s="173">
        <f t="shared" si="1"/>
        <v>4.0279459135488294</v>
      </c>
      <c r="P9" s="64">
        <f t="shared" si="8"/>
        <v>-8.5517854932742002E-3</v>
      </c>
    </row>
    <row r="10" spans="1:17" ht="20.100000000000001" customHeight="1" x14ac:dyDescent="0.25">
      <c r="A10" s="13" t="s">
        <v>169</v>
      </c>
      <c r="B10" s="24">
        <v>25446.04</v>
      </c>
      <c r="C10" s="160">
        <v>22997.260000000002</v>
      </c>
      <c r="D10" s="309">
        <f t="shared" si="2"/>
        <v>0.13936699572802438</v>
      </c>
      <c r="E10" s="259">
        <f t="shared" si="3"/>
        <v>0.12988796280288478</v>
      </c>
      <c r="F10" s="64">
        <f t="shared" si="4"/>
        <v>-9.6234227408272519E-2</v>
      </c>
      <c r="H10" s="24">
        <v>10360.361000000001</v>
      </c>
      <c r="I10" s="160">
        <v>9546.2779999999984</v>
      </c>
      <c r="J10" s="309">
        <f t="shared" si="5"/>
        <v>0.11507686939220438</v>
      </c>
      <c r="K10" s="259">
        <f t="shared" si="6"/>
        <v>0.10458864438581472</v>
      </c>
      <c r="L10" s="64">
        <f t="shared" si="7"/>
        <v>-7.8576702105264698E-2</v>
      </c>
      <c r="N10" s="39">
        <f t="shared" si="0"/>
        <v>4.0715022848348896</v>
      </c>
      <c r="O10" s="173">
        <f t="shared" si="1"/>
        <v>4.1510501685853001</v>
      </c>
      <c r="P10" s="64">
        <f t="shared" si="8"/>
        <v>1.9537722979231072E-2</v>
      </c>
    </row>
    <row r="11" spans="1:17" ht="20.100000000000001" customHeight="1" x14ac:dyDescent="0.25">
      <c r="A11" s="13" t="s">
        <v>167</v>
      </c>
      <c r="B11" s="24">
        <v>10594.52</v>
      </c>
      <c r="C11" s="160">
        <v>12711.21</v>
      </c>
      <c r="D11" s="309">
        <f t="shared" si="2"/>
        <v>5.8025784113381454E-2</v>
      </c>
      <c r="E11" s="259">
        <f t="shared" si="3"/>
        <v>7.1792603625808318E-2</v>
      </c>
      <c r="F11" s="64">
        <f t="shared" si="4"/>
        <v>0.19979102403884258</v>
      </c>
      <c r="H11" s="24">
        <v>5165.3540000000003</v>
      </c>
      <c r="I11" s="160">
        <v>6062.7539999999999</v>
      </c>
      <c r="J11" s="309">
        <f t="shared" si="5"/>
        <v>5.7373750550053268E-2</v>
      </c>
      <c r="K11" s="259">
        <f t="shared" si="6"/>
        <v>6.6423293152019655E-2</v>
      </c>
      <c r="L11" s="64">
        <f t="shared" si="7"/>
        <v>0.17373446234275514</v>
      </c>
      <c r="N11" s="39">
        <f t="shared" si="0"/>
        <v>4.8754960111453851</v>
      </c>
      <c r="O11" s="173">
        <f t="shared" si="1"/>
        <v>4.7696120196267708</v>
      </c>
      <c r="P11" s="64">
        <f t="shared" si="8"/>
        <v>-2.171758345747047E-2</v>
      </c>
    </row>
    <row r="12" spans="1:17" ht="20.100000000000001" customHeight="1" x14ac:dyDescent="0.25">
      <c r="A12" s="13" t="s">
        <v>164</v>
      </c>
      <c r="B12" s="24">
        <v>12291.710000000001</v>
      </c>
      <c r="C12" s="160">
        <v>8935.16</v>
      </c>
      <c r="D12" s="309">
        <f t="shared" si="2"/>
        <v>6.7321229356713849E-2</v>
      </c>
      <c r="E12" s="259">
        <f t="shared" si="3"/>
        <v>5.0465565450746035E-2</v>
      </c>
      <c r="F12" s="64">
        <f t="shared" si="4"/>
        <v>-0.27307429153470109</v>
      </c>
      <c r="H12" s="24">
        <v>6733.0889999999999</v>
      </c>
      <c r="I12" s="160">
        <v>5564.1750000000002</v>
      </c>
      <c r="J12" s="309">
        <f t="shared" si="5"/>
        <v>7.4787239890491061E-2</v>
      </c>
      <c r="K12" s="259">
        <f t="shared" si="6"/>
        <v>6.0960881337778008E-2</v>
      </c>
      <c r="L12" s="64">
        <f t="shared" si="7"/>
        <v>-0.17360738882257457</v>
      </c>
      <c r="N12" s="39">
        <f t="shared" si="0"/>
        <v>5.4777480106510801</v>
      </c>
      <c r="O12" s="173">
        <f t="shared" si="1"/>
        <v>6.2272807649779081</v>
      </c>
      <c r="P12" s="64">
        <f t="shared" si="8"/>
        <v>0.13683228086969615</v>
      </c>
    </row>
    <row r="13" spans="1:17" ht="20.100000000000001" customHeight="1" x14ac:dyDescent="0.25">
      <c r="A13" s="13" t="s">
        <v>166</v>
      </c>
      <c r="B13" s="24">
        <v>4047.8299999999995</v>
      </c>
      <c r="C13" s="160">
        <v>3572.5</v>
      </c>
      <c r="D13" s="309">
        <f t="shared" si="2"/>
        <v>2.2169811346589446E-2</v>
      </c>
      <c r="E13" s="259">
        <f t="shared" si="3"/>
        <v>2.0177392746497009E-2</v>
      </c>
      <c r="F13" s="64">
        <f t="shared" si="4"/>
        <v>-0.11742835049890918</v>
      </c>
      <c r="H13" s="24">
        <v>3261.9259999999995</v>
      </c>
      <c r="I13" s="160">
        <v>3420.799</v>
      </c>
      <c r="J13" s="309">
        <f t="shared" si="5"/>
        <v>3.6231578442974678E-2</v>
      </c>
      <c r="K13" s="259">
        <f t="shared" si="6"/>
        <v>3.7478138613431404E-2</v>
      </c>
      <c r="L13" s="64">
        <f t="shared" si="7"/>
        <v>4.870527412332485E-2</v>
      </c>
      <c r="N13" s="39">
        <f t="shared" si="0"/>
        <v>8.0584560122337141</v>
      </c>
      <c r="O13" s="173">
        <f t="shared" si="1"/>
        <v>9.5753645906228133</v>
      </c>
      <c r="P13" s="64">
        <f t="shared" si="8"/>
        <v>0.18823811609646413</v>
      </c>
    </row>
    <row r="14" spans="1:17" ht="20.100000000000001" customHeight="1" x14ac:dyDescent="0.25">
      <c r="A14" s="13" t="s">
        <v>175</v>
      </c>
      <c r="B14" s="24">
        <v>3817.14</v>
      </c>
      <c r="C14" s="160">
        <v>4640.74</v>
      </c>
      <c r="D14" s="309">
        <f t="shared" si="2"/>
        <v>2.0906330968326347E-2</v>
      </c>
      <c r="E14" s="259">
        <f t="shared" si="3"/>
        <v>2.6210786176173135E-2</v>
      </c>
      <c r="F14" s="64">
        <f t="shared" si="4"/>
        <v>0.21576363455361866</v>
      </c>
      <c r="H14" s="24">
        <v>2791.2249999999999</v>
      </c>
      <c r="I14" s="160">
        <v>3413.1849999999999</v>
      </c>
      <c r="J14" s="309">
        <f t="shared" si="5"/>
        <v>3.1003305267958872E-2</v>
      </c>
      <c r="K14" s="259">
        <f t="shared" si="6"/>
        <v>3.7394719930427027E-2</v>
      </c>
      <c r="L14" s="64">
        <f t="shared" si="7"/>
        <v>0.22282689500129874</v>
      </c>
      <c r="N14" s="39">
        <f t="shared" si="0"/>
        <v>7.3123464164269585</v>
      </c>
      <c r="O14" s="173">
        <f t="shared" si="1"/>
        <v>7.3548291867245306</v>
      </c>
      <c r="P14" s="64">
        <f t="shared" si="8"/>
        <v>5.8097316344499026E-3</v>
      </c>
    </row>
    <row r="15" spans="1:17" ht="20.100000000000001" customHeight="1" x14ac:dyDescent="0.25">
      <c r="A15" s="13" t="s">
        <v>174</v>
      </c>
      <c r="B15" s="24">
        <v>3699.2699999999995</v>
      </c>
      <c r="C15" s="160">
        <v>4344.0300000000007</v>
      </c>
      <c r="D15" s="309">
        <f t="shared" si="2"/>
        <v>2.0260761449986273E-2</v>
      </c>
      <c r="E15" s="259">
        <f t="shared" si="3"/>
        <v>2.4534975342915443E-2</v>
      </c>
      <c r="F15" s="64">
        <f t="shared" si="4"/>
        <v>0.17429384716444088</v>
      </c>
      <c r="H15" s="24">
        <v>1613.1990000000001</v>
      </c>
      <c r="I15" s="160">
        <v>1935.6750000000002</v>
      </c>
      <c r="J15" s="309">
        <f t="shared" si="5"/>
        <v>1.791847703247355E-2</v>
      </c>
      <c r="K15" s="259">
        <f t="shared" si="6"/>
        <v>2.1207178779154762E-2</v>
      </c>
      <c r="L15" s="64">
        <f t="shared" si="7"/>
        <v>0.19989846261992483</v>
      </c>
      <c r="N15" s="39">
        <f t="shared" si="0"/>
        <v>4.3608576827319991</v>
      </c>
      <c r="O15" s="173">
        <f t="shared" si="1"/>
        <v>4.4559429838191722</v>
      </c>
      <c r="P15" s="64">
        <f t="shared" si="8"/>
        <v>2.1804266042363442E-2</v>
      </c>
    </row>
    <row r="16" spans="1:17" ht="20.100000000000001" customHeight="1" x14ac:dyDescent="0.25">
      <c r="A16" s="13" t="s">
        <v>170</v>
      </c>
      <c r="B16" s="24">
        <v>3067.73</v>
      </c>
      <c r="C16" s="160">
        <v>2666.63</v>
      </c>
      <c r="D16" s="309">
        <f t="shared" si="2"/>
        <v>1.6801840828857151E-2</v>
      </c>
      <c r="E16" s="259">
        <f t="shared" si="3"/>
        <v>1.5061061111152223E-2</v>
      </c>
      <c r="F16" s="64">
        <f t="shared" si="4"/>
        <v>-0.13074814276354174</v>
      </c>
      <c r="H16" s="24">
        <v>1890.4029999999998</v>
      </c>
      <c r="I16" s="160">
        <v>1729.2060000000001</v>
      </c>
      <c r="J16" s="309">
        <f t="shared" si="5"/>
        <v>2.0997497976144971E-2</v>
      </c>
      <c r="K16" s="259">
        <f t="shared" si="6"/>
        <v>1.894511257725966E-2</v>
      </c>
      <c r="L16" s="64">
        <f t="shared" si="7"/>
        <v>-8.5271235815854968E-2</v>
      </c>
      <c r="N16" s="39">
        <f t="shared" si="0"/>
        <v>6.1622209255703719</v>
      </c>
      <c r="O16" s="173">
        <f t="shared" si="1"/>
        <v>6.4846116634103721</v>
      </c>
      <c r="P16" s="64">
        <f t="shared" si="8"/>
        <v>5.2317296269308915E-2</v>
      </c>
    </row>
    <row r="17" spans="1:16" ht="20.100000000000001" customHeight="1" x14ac:dyDescent="0.25">
      <c r="A17" s="13" t="s">
        <v>182</v>
      </c>
      <c r="B17" s="24">
        <v>1477.94</v>
      </c>
      <c r="C17" s="160">
        <v>1793.34</v>
      </c>
      <c r="D17" s="309">
        <f t="shared" si="2"/>
        <v>8.0946213110675118E-3</v>
      </c>
      <c r="E17" s="259">
        <f t="shared" si="3"/>
        <v>1.0128740520084799E-2</v>
      </c>
      <c r="F17" s="64">
        <f t="shared" si="4"/>
        <v>0.21340514499912031</v>
      </c>
      <c r="H17" s="24">
        <v>1419.9869999999996</v>
      </c>
      <c r="I17" s="160">
        <v>1691.81</v>
      </c>
      <c r="J17" s="309">
        <f t="shared" si="5"/>
        <v>1.5772390415510432E-2</v>
      </c>
      <c r="K17" s="259">
        <f t="shared" si="6"/>
        <v>1.8535403479593329E-2</v>
      </c>
      <c r="L17" s="64">
        <f t="shared" si="7"/>
        <v>0.191426400382539</v>
      </c>
      <c r="N17" s="39">
        <f t="shared" si="0"/>
        <v>9.6078798868695596</v>
      </c>
      <c r="O17" s="173">
        <f t="shared" si="1"/>
        <v>9.4338496882911222</v>
      </c>
      <c r="P17" s="64">
        <f t="shared" si="8"/>
        <v>-1.8113277916418657E-2</v>
      </c>
    </row>
    <row r="18" spans="1:16" ht="20.100000000000001" customHeight="1" x14ac:dyDescent="0.25">
      <c r="A18" s="13" t="s">
        <v>180</v>
      </c>
      <c r="B18" s="24">
        <v>1499.35</v>
      </c>
      <c r="C18" s="160">
        <v>2433.2600000000002</v>
      </c>
      <c r="D18" s="309">
        <f t="shared" si="2"/>
        <v>8.2118830688316675E-3</v>
      </c>
      <c r="E18" s="259">
        <f t="shared" si="3"/>
        <v>1.3742993050900298E-2</v>
      </c>
      <c r="F18" s="64">
        <f t="shared" si="4"/>
        <v>0.6228765798512691</v>
      </c>
      <c r="H18" s="24">
        <v>714.26700000000005</v>
      </c>
      <c r="I18" s="160">
        <v>1211.5729999999999</v>
      </c>
      <c r="J18" s="309">
        <f t="shared" si="5"/>
        <v>7.9336627623459877E-3</v>
      </c>
      <c r="K18" s="259">
        <f t="shared" si="6"/>
        <v>1.3273945892258188E-2</v>
      </c>
      <c r="L18" s="64">
        <f t="shared" si="7"/>
        <v>0.69624664166201122</v>
      </c>
      <c r="N18" s="39">
        <f t="shared" si="0"/>
        <v>4.7638443325441031</v>
      </c>
      <c r="O18" s="173">
        <f t="shared" si="1"/>
        <v>4.9792171818876723</v>
      </c>
      <c r="P18" s="64">
        <f t="shared" si="8"/>
        <v>4.5209883931818261E-2</v>
      </c>
    </row>
    <row r="19" spans="1:16" ht="20.100000000000001" customHeight="1" x14ac:dyDescent="0.25">
      <c r="A19" s="13" t="s">
        <v>183</v>
      </c>
      <c r="B19" s="24">
        <v>83.580000000000013</v>
      </c>
      <c r="C19" s="160">
        <v>388.47</v>
      </c>
      <c r="D19" s="309">
        <f t="shared" si="2"/>
        <v>4.5776448920729039E-4</v>
      </c>
      <c r="E19" s="259">
        <f t="shared" si="3"/>
        <v>2.1940690721432314E-3</v>
      </c>
      <c r="F19" s="64">
        <f t="shared" si="4"/>
        <v>3.647882268485283</v>
      </c>
      <c r="H19" s="24">
        <v>223.661</v>
      </c>
      <c r="I19" s="160">
        <v>1066.1089999999999</v>
      </c>
      <c r="J19" s="309">
        <f t="shared" si="5"/>
        <v>2.484296414490752E-3</v>
      </c>
      <c r="K19" s="259">
        <f t="shared" si="6"/>
        <v>1.1680248058721584E-2</v>
      </c>
      <c r="L19" s="64">
        <f t="shared" si="7"/>
        <v>3.766628960793343</v>
      </c>
      <c r="N19" s="39">
        <f t="shared" si="0"/>
        <v>26.760110074180421</v>
      </c>
      <c r="O19" s="173">
        <f t="shared" si="1"/>
        <v>27.443792313434756</v>
      </c>
      <c r="P19" s="64">
        <f t="shared" si="8"/>
        <v>2.5548558558209658E-2</v>
      </c>
    </row>
    <row r="20" spans="1:16" ht="20.100000000000001" customHeight="1" x14ac:dyDescent="0.25">
      <c r="A20" s="13" t="s">
        <v>165</v>
      </c>
      <c r="B20" s="24">
        <v>1893.69</v>
      </c>
      <c r="C20" s="160">
        <v>1945.3600000000001</v>
      </c>
      <c r="D20" s="309">
        <f t="shared" si="2"/>
        <v>1.0371668288668983E-2</v>
      </c>
      <c r="E20" s="259">
        <f t="shared" si="3"/>
        <v>1.0987345767200958E-2</v>
      </c>
      <c r="F20" s="64">
        <f t="shared" si="4"/>
        <v>2.7285352935274555E-2</v>
      </c>
      <c r="H20" s="24">
        <v>854.74400000000014</v>
      </c>
      <c r="I20" s="160">
        <v>898.26299999999992</v>
      </c>
      <c r="J20" s="309">
        <f t="shared" si="5"/>
        <v>9.4939996445848121E-3</v>
      </c>
      <c r="K20" s="259">
        <f t="shared" si="6"/>
        <v>9.8413339179872095E-3</v>
      </c>
      <c r="L20" s="64">
        <f t="shared" si="7"/>
        <v>5.0914659827971616E-2</v>
      </c>
      <c r="N20" s="39">
        <f t="shared" si="0"/>
        <v>4.5136426764676383</v>
      </c>
      <c r="O20" s="173">
        <f t="shared" si="1"/>
        <v>4.617464119751614</v>
      </c>
      <c r="P20" s="64">
        <f t="shared" si="8"/>
        <v>2.3001697459406778E-2</v>
      </c>
    </row>
    <row r="21" spans="1:16" ht="20.100000000000001" customHeight="1" x14ac:dyDescent="0.25">
      <c r="A21" s="13" t="s">
        <v>172</v>
      </c>
      <c r="B21" s="24">
        <v>2030.6100000000001</v>
      </c>
      <c r="C21" s="160">
        <v>2445.62</v>
      </c>
      <c r="D21" s="309">
        <f t="shared" si="2"/>
        <v>1.1121573934305047E-2</v>
      </c>
      <c r="E21" s="259">
        <f t="shared" si="3"/>
        <v>1.3812802029023937E-2</v>
      </c>
      <c r="F21" s="64">
        <f t="shared" si="4"/>
        <v>0.20437700986403087</v>
      </c>
      <c r="H21" s="24">
        <v>710.56099999999992</v>
      </c>
      <c r="I21" s="160">
        <v>879.45100000000002</v>
      </c>
      <c r="J21" s="309">
        <f t="shared" si="5"/>
        <v>7.8924986679705586E-3</v>
      </c>
      <c r="K21" s="259">
        <f t="shared" si="6"/>
        <v>9.6352303896606786E-3</v>
      </c>
      <c r="L21" s="64">
        <f t="shared" si="7"/>
        <v>0.23768543446656953</v>
      </c>
      <c r="N21" s="39">
        <f t="shared" si="0"/>
        <v>3.4992489941446161</v>
      </c>
      <c r="O21" s="173">
        <f t="shared" si="1"/>
        <v>3.5960247299253361</v>
      </c>
      <c r="P21" s="64">
        <f t="shared" si="8"/>
        <v>2.7656144487762175E-2</v>
      </c>
    </row>
    <row r="22" spans="1:16" ht="20.100000000000001" customHeight="1" x14ac:dyDescent="0.25">
      <c r="A22" s="13" t="s">
        <v>201</v>
      </c>
      <c r="B22" s="24">
        <v>132.40999999999997</v>
      </c>
      <c r="C22" s="160">
        <v>449.78</v>
      </c>
      <c r="D22" s="309">
        <f t="shared" si="2"/>
        <v>7.2520454673291818E-4</v>
      </c>
      <c r="E22" s="259">
        <f t="shared" si="3"/>
        <v>2.5403464547290202E-3</v>
      </c>
      <c r="F22" s="64">
        <f t="shared" si="4"/>
        <v>2.3968733479344468</v>
      </c>
      <c r="H22" s="24">
        <v>88.09</v>
      </c>
      <c r="I22" s="160">
        <v>618.66599999999994</v>
      </c>
      <c r="J22" s="309">
        <f t="shared" si="5"/>
        <v>9.784525292853485E-4</v>
      </c>
      <c r="K22" s="259">
        <f t="shared" si="6"/>
        <v>6.7780802389784227E-3</v>
      </c>
      <c r="L22" s="64">
        <f t="shared" si="7"/>
        <v>6.0231127256215222</v>
      </c>
      <c r="N22" s="39">
        <f t="shared" si="0"/>
        <v>6.6528207839287079</v>
      </c>
      <c r="O22" s="173">
        <f t="shared" si="1"/>
        <v>13.754857930543821</v>
      </c>
      <c r="P22" s="64">
        <f t="shared" si="8"/>
        <v>1.0675226910924134</v>
      </c>
    </row>
    <row r="23" spans="1:16" ht="20.100000000000001" customHeight="1" x14ac:dyDescent="0.25">
      <c r="A23" s="13" t="s">
        <v>173</v>
      </c>
      <c r="B23" s="24">
        <v>825.43999999999994</v>
      </c>
      <c r="C23" s="160">
        <v>910.37</v>
      </c>
      <c r="D23" s="309">
        <f t="shared" si="2"/>
        <v>4.5209035651024854E-3</v>
      </c>
      <c r="E23" s="259">
        <f t="shared" si="3"/>
        <v>5.1417475254383433E-3</v>
      </c>
      <c r="F23" s="64">
        <f t="shared" si="4"/>
        <v>0.10289057956968413</v>
      </c>
      <c r="H23" s="24">
        <v>492.65899999999993</v>
      </c>
      <c r="I23" s="160">
        <v>522.154</v>
      </c>
      <c r="J23" s="309">
        <f t="shared" si="5"/>
        <v>5.4721698788192811E-3</v>
      </c>
      <c r="K23" s="259">
        <f t="shared" si="6"/>
        <v>5.7206985822779001E-3</v>
      </c>
      <c r="L23" s="64">
        <f t="shared" si="7"/>
        <v>5.9868996608201747E-2</v>
      </c>
      <c r="N23" s="39">
        <f t="shared" si="0"/>
        <v>5.9684410738515217</v>
      </c>
      <c r="O23" s="173">
        <f t="shared" si="1"/>
        <v>5.7356239770642699</v>
      </c>
      <c r="P23" s="64">
        <f t="shared" si="8"/>
        <v>-3.9008024692955806E-2</v>
      </c>
    </row>
    <row r="24" spans="1:16" ht="20.100000000000001" customHeight="1" x14ac:dyDescent="0.25">
      <c r="A24" s="13" t="s">
        <v>179</v>
      </c>
      <c r="B24" s="24">
        <v>352.13</v>
      </c>
      <c r="C24" s="160">
        <v>658.6</v>
      </c>
      <c r="D24" s="309">
        <f t="shared" si="2"/>
        <v>1.9286026511673026E-3</v>
      </c>
      <c r="E24" s="259">
        <f t="shared" si="3"/>
        <v>3.7197567145816459E-3</v>
      </c>
      <c r="F24" s="64">
        <f t="shared" si="4"/>
        <v>0.87033197966660047</v>
      </c>
      <c r="H24" s="24">
        <v>225.00600000000003</v>
      </c>
      <c r="I24" s="160">
        <v>511.726</v>
      </c>
      <c r="J24" s="309">
        <f t="shared" si="5"/>
        <v>2.4992358928865839E-3</v>
      </c>
      <c r="K24" s="259">
        <f t="shared" si="6"/>
        <v>5.6064498265162022E-3</v>
      </c>
      <c r="L24" s="64">
        <f t="shared" si="7"/>
        <v>1.2742771303876339</v>
      </c>
      <c r="N24" s="39">
        <f t="shared" si="0"/>
        <v>6.3898560190838616</v>
      </c>
      <c r="O24" s="173">
        <f t="shared" si="1"/>
        <v>7.7699058609170972</v>
      </c>
      <c r="P24" s="64">
        <f t="shared" si="8"/>
        <v>0.21597510768812264</v>
      </c>
    </row>
    <row r="25" spans="1:16" ht="20.100000000000001" customHeight="1" x14ac:dyDescent="0.25">
      <c r="A25" s="13" t="s">
        <v>190</v>
      </c>
      <c r="B25" s="24">
        <v>681.47</v>
      </c>
      <c r="C25" s="160">
        <v>1149.58</v>
      </c>
      <c r="D25" s="309">
        <f t="shared" si="2"/>
        <v>3.7323853369238113E-3</v>
      </c>
      <c r="E25" s="259">
        <f t="shared" si="3"/>
        <v>6.4927997630561318E-3</v>
      </c>
      <c r="F25" s="64">
        <f t="shared" si="4"/>
        <v>0.68691211645413575</v>
      </c>
      <c r="H25" s="24">
        <v>340.80699999999996</v>
      </c>
      <c r="I25" s="160">
        <v>510.38599999999997</v>
      </c>
      <c r="J25" s="309">
        <f t="shared" si="5"/>
        <v>3.7854861068015865E-3</v>
      </c>
      <c r="K25" s="259">
        <f t="shared" si="6"/>
        <v>5.5917688394889024E-3</v>
      </c>
      <c r="L25" s="64">
        <f t="shared" si="7"/>
        <v>0.49758074217959147</v>
      </c>
      <c r="N25" s="39">
        <f t="shared" si="0"/>
        <v>5.0010565395395243</v>
      </c>
      <c r="O25" s="173">
        <f t="shared" si="1"/>
        <v>4.4397606082221328</v>
      </c>
      <c r="P25" s="64">
        <f t="shared" si="8"/>
        <v>-0.11223547002111542</v>
      </c>
    </row>
    <row r="26" spans="1:16" ht="20.100000000000001" customHeight="1" x14ac:dyDescent="0.25">
      <c r="A26" s="13" t="s">
        <v>188</v>
      </c>
      <c r="B26" s="24">
        <v>382.8</v>
      </c>
      <c r="C26" s="160">
        <v>824.55</v>
      </c>
      <c r="D26" s="309">
        <f t="shared" si="2"/>
        <v>2.0965810776328157E-3</v>
      </c>
      <c r="E26" s="259">
        <f t="shared" si="3"/>
        <v>4.6570382614763072E-3</v>
      </c>
      <c r="F26" s="64">
        <f t="shared" si="4"/>
        <v>1.1539968652037615</v>
      </c>
      <c r="H26" s="24">
        <v>343.75600000000003</v>
      </c>
      <c r="I26" s="160">
        <v>489.38300000000004</v>
      </c>
      <c r="J26" s="309">
        <f t="shared" si="5"/>
        <v>3.8182418850835997E-3</v>
      </c>
      <c r="K26" s="259">
        <f t="shared" si="6"/>
        <v>5.36166080177669E-3</v>
      </c>
      <c r="L26" s="64">
        <f t="shared" si="7"/>
        <v>0.42363478746552785</v>
      </c>
      <c r="N26" s="39">
        <f t="shared" si="0"/>
        <v>8.9800417972831763</v>
      </c>
      <c r="O26" s="173">
        <f t="shared" si="1"/>
        <v>5.9351525074282954</v>
      </c>
      <c r="P26" s="64">
        <f t="shared" si="8"/>
        <v>-0.33907295295396983</v>
      </c>
    </row>
    <row r="27" spans="1:16" ht="20.100000000000001" customHeight="1" x14ac:dyDescent="0.25">
      <c r="A27" s="13" t="s">
        <v>176</v>
      </c>
      <c r="B27" s="24">
        <v>625.68000000000006</v>
      </c>
      <c r="C27" s="160">
        <v>836.91</v>
      </c>
      <c r="D27" s="309">
        <f t="shared" si="2"/>
        <v>3.4268256234412232E-3</v>
      </c>
      <c r="E27" s="259">
        <f t="shared" si="3"/>
        <v>4.7268472395999468E-3</v>
      </c>
      <c r="F27" s="64">
        <f t="shared" si="4"/>
        <v>0.33760069044879154</v>
      </c>
      <c r="H27" s="24">
        <v>385.22899999999998</v>
      </c>
      <c r="I27" s="160">
        <v>467.904</v>
      </c>
      <c r="J27" s="309">
        <f t="shared" si="5"/>
        <v>4.2788998683626466E-3</v>
      </c>
      <c r="K27" s="259">
        <f t="shared" si="6"/>
        <v>5.1263377268816459E-3</v>
      </c>
      <c r="L27" s="64">
        <f t="shared" si="7"/>
        <v>0.2146126070467177</v>
      </c>
      <c r="N27" s="39">
        <f t="shared" ref="N27" si="9">(H27/B27)*10</f>
        <v>6.1569652218386386</v>
      </c>
      <c r="O27" s="173">
        <f t="shared" ref="O27" si="10">(I27/C27)*10</f>
        <v>5.5908520629458369</v>
      </c>
      <c r="P27" s="64">
        <f t="shared" ref="P27" si="11">(O27-N27)/N27</f>
        <v>-9.1946785225423891E-2</v>
      </c>
    </row>
    <row r="28" spans="1:16" ht="20.100000000000001" customHeight="1" x14ac:dyDescent="0.25">
      <c r="A28" s="13" t="s">
        <v>187</v>
      </c>
      <c r="B28" s="24">
        <v>380.28999999999996</v>
      </c>
      <c r="C28" s="160">
        <v>585.15</v>
      </c>
      <c r="D28" s="309">
        <f t="shared" si="2"/>
        <v>2.0828339028552334E-3</v>
      </c>
      <c r="E28" s="259">
        <f t="shared" si="3"/>
        <v>3.3049129084990131E-3</v>
      </c>
      <c r="F28" s="64">
        <f t="shared" si="4"/>
        <v>0.53869415446106927</v>
      </c>
      <c r="H28" s="24">
        <v>185.756</v>
      </c>
      <c r="I28" s="160">
        <v>388.77</v>
      </c>
      <c r="J28" s="309">
        <f t="shared" si="5"/>
        <v>2.0632697017814645E-3</v>
      </c>
      <c r="K28" s="259">
        <f t="shared" si="6"/>
        <v>4.2593487511963504E-3</v>
      </c>
      <c r="L28" s="64">
        <f t="shared" si="7"/>
        <v>1.0929068240056847</v>
      </c>
      <c r="N28" s="39">
        <f t="shared" si="0"/>
        <v>4.8845880775197879</v>
      </c>
      <c r="O28" s="173">
        <f t="shared" si="1"/>
        <v>6.6439374519354013</v>
      </c>
      <c r="P28" s="64">
        <f t="shared" si="8"/>
        <v>0.36018377527321516</v>
      </c>
    </row>
    <row r="29" spans="1:16" ht="20.100000000000001" customHeight="1" x14ac:dyDescent="0.25">
      <c r="A29" s="13" t="s">
        <v>178</v>
      </c>
      <c r="B29" s="24">
        <v>368.6</v>
      </c>
      <c r="C29" s="160">
        <v>400.25</v>
      </c>
      <c r="D29" s="309">
        <f t="shared" si="2"/>
        <v>2.0188082163413164E-3</v>
      </c>
      <c r="E29" s="259">
        <f t="shared" si="3"/>
        <v>2.2606022244325901E-3</v>
      </c>
      <c r="F29" s="64">
        <f>(C29-B29)/B29</f>
        <v>8.5865436787845834E-2</v>
      </c>
      <c r="H29" s="24">
        <v>290.86400000000003</v>
      </c>
      <c r="I29" s="160">
        <v>368.20499999999998</v>
      </c>
      <c r="J29" s="309">
        <f t="shared" si="5"/>
        <v>3.2307482855948874E-3</v>
      </c>
      <c r="K29" s="259">
        <f t="shared" si="6"/>
        <v>4.0340394241691804E-3</v>
      </c>
      <c r="L29" s="64">
        <f>(I29-H29)/H29</f>
        <v>0.26590090213983147</v>
      </c>
      <c r="N29" s="39">
        <f t="shared" si="0"/>
        <v>7.8910472056429732</v>
      </c>
      <c r="O29" s="173">
        <f t="shared" si="1"/>
        <v>9.1993753903810109</v>
      </c>
      <c r="P29" s="64">
        <f>(O29-N29)/N29</f>
        <v>0.16579905691128524</v>
      </c>
    </row>
    <row r="30" spans="1:16" ht="20.100000000000001" customHeight="1" x14ac:dyDescent="0.25">
      <c r="A30" s="13" t="s">
        <v>197</v>
      </c>
      <c r="B30" s="24">
        <v>974.8599999999999</v>
      </c>
      <c r="C30" s="160">
        <v>615.95000000000005</v>
      </c>
      <c r="D30" s="309">
        <f t="shared" si="2"/>
        <v>5.3392712365233188E-3</v>
      </c>
      <c r="E30" s="259">
        <f t="shared" si="3"/>
        <v>3.4788705562504782E-3</v>
      </c>
      <c r="F30" s="64">
        <f t="shared" si="4"/>
        <v>-0.36816568532917537</v>
      </c>
      <c r="H30" s="24">
        <v>546.06499999999994</v>
      </c>
      <c r="I30" s="160">
        <v>362.25300000000004</v>
      </c>
      <c r="J30" s="309">
        <f t="shared" si="5"/>
        <v>6.0653726916131663E-3</v>
      </c>
      <c r="K30" s="259">
        <f t="shared" si="6"/>
        <v>3.9688295474628495E-3</v>
      </c>
      <c r="L30" s="64">
        <f t="shared" si="7"/>
        <v>-0.33661194180179999</v>
      </c>
      <c r="N30" s="39">
        <f t="shared" si="0"/>
        <v>5.6014709804484744</v>
      </c>
      <c r="O30" s="173">
        <f t="shared" si="1"/>
        <v>5.8812078902508329</v>
      </c>
      <c r="P30" s="64">
        <f t="shared" si="8"/>
        <v>4.9939901639901342E-2</v>
      </c>
    </row>
    <row r="31" spans="1:16" ht="20.100000000000001" customHeight="1" x14ac:dyDescent="0.25">
      <c r="A31" s="13" t="s">
        <v>233</v>
      </c>
      <c r="B31" s="24">
        <v>341.1</v>
      </c>
      <c r="C31" s="160">
        <v>397.25</v>
      </c>
      <c r="D31" s="309">
        <f t="shared" si="2"/>
        <v>1.8681917596148211E-3</v>
      </c>
      <c r="E31" s="259">
        <f t="shared" si="3"/>
        <v>2.2436582977035514E-3</v>
      </c>
      <c r="F31" s="64">
        <f t="shared" si="4"/>
        <v>0.16461448255643499</v>
      </c>
      <c r="H31" s="24">
        <v>260.48199999999997</v>
      </c>
      <c r="I31" s="160">
        <v>331.35099999999994</v>
      </c>
      <c r="J31" s="309">
        <f t="shared" si="5"/>
        <v>2.8932826851323207E-3</v>
      </c>
      <c r="K31" s="259">
        <f t="shared" si="6"/>
        <v>3.6302684570765796E-3</v>
      </c>
      <c r="L31" s="64">
        <f t="shared" si="7"/>
        <v>0.27206870340368999</v>
      </c>
      <c r="N31" s="39">
        <f t="shared" si="0"/>
        <v>7.6365288771621209</v>
      </c>
      <c r="O31" s="173">
        <f t="shared" si="1"/>
        <v>8.341120201384518</v>
      </c>
      <c r="P31" s="64">
        <f t="shared" si="8"/>
        <v>9.2265914993074266E-2</v>
      </c>
    </row>
    <row r="32" spans="1:16" ht="20.100000000000001" customHeight="1" thickBot="1" x14ac:dyDescent="0.3">
      <c r="A32" s="13" t="s">
        <v>17</v>
      </c>
      <c r="B32" s="24">
        <f>B33-SUM(B7:B31)</f>
        <v>7842.3999999999942</v>
      </c>
      <c r="C32" s="160">
        <f>C33-SUM(C7:C31)</f>
        <v>5760.9499999999534</v>
      </c>
      <c r="D32" s="309">
        <f t="shared" si="2"/>
        <v>4.2952527281158781E-2</v>
      </c>
      <c r="E32" s="259">
        <f t="shared" si="3"/>
        <v>3.2537704896551715E-2</v>
      </c>
      <c r="F32" s="64">
        <f t="shared" si="4"/>
        <v>-0.26540982352341658</v>
      </c>
      <c r="H32" s="24">
        <f>H33-SUM(H7:H31)</f>
        <v>5074.3050000000076</v>
      </c>
      <c r="I32" s="160">
        <f>I33-SUM(I7:I31)</f>
        <v>3940.7709999999934</v>
      </c>
      <c r="J32" s="309">
        <f t="shared" si="5"/>
        <v>5.6362431168297172E-2</v>
      </c>
      <c r="K32" s="259">
        <f t="shared" si="6"/>
        <v>4.3174931289967758E-2</v>
      </c>
      <c r="L32" s="64">
        <f t="shared" si="7"/>
        <v>-0.22338704512243795</v>
      </c>
      <c r="N32" s="39">
        <f t="shared" si="0"/>
        <v>6.4703470876262514</v>
      </c>
      <c r="O32" s="173">
        <f t="shared" si="1"/>
        <v>6.8404881139395846</v>
      </c>
      <c r="P32" s="64">
        <f t="shared" si="8"/>
        <v>5.7205745117009661E-2</v>
      </c>
    </row>
    <row r="33" spans="1:16" ht="26.25" customHeight="1" thickBot="1" x14ac:dyDescent="0.3">
      <c r="A33" s="17" t="s">
        <v>18</v>
      </c>
      <c r="B33" s="22">
        <v>182582.96999999997</v>
      </c>
      <c r="C33" s="165">
        <v>177054.58999999991</v>
      </c>
      <c r="D33" s="305">
        <f>SUM(D7:D32)</f>
        <v>1.0000000000000002</v>
      </c>
      <c r="E33" s="306">
        <f>SUM(E7:E32)</f>
        <v>1.0000000000000004</v>
      </c>
      <c r="F33" s="69">
        <f t="shared" si="4"/>
        <v>-3.0278727528641164E-2</v>
      </c>
      <c r="G33" s="2"/>
      <c r="H33" s="22">
        <v>90029.917000000001</v>
      </c>
      <c r="I33" s="165">
        <v>91274.516999999978</v>
      </c>
      <c r="J33" s="305">
        <f>SUM(J7:J32)</f>
        <v>1</v>
      </c>
      <c r="K33" s="306">
        <f>SUM(K7:K32)</f>
        <v>1</v>
      </c>
      <c r="L33" s="69">
        <f t="shared" si="7"/>
        <v>1.3824293540112635E-2</v>
      </c>
      <c r="N33" s="34">
        <f t="shared" si="0"/>
        <v>4.9309043992438077</v>
      </c>
      <c r="O33" s="166">
        <f t="shared" si="1"/>
        <v>5.1551624275880128</v>
      </c>
      <c r="P33" s="69">
        <f t="shared" si="8"/>
        <v>4.5480100644132694E-2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jan-abril</v>
      </c>
      <c r="C37" s="459"/>
      <c r="D37" s="457" t="str">
        <f>B5</f>
        <v>jan-abril</v>
      </c>
      <c r="E37" s="459"/>
      <c r="F37" s="149" t="str">
        <f>F5</f>
        <v>2022/2021</v>
      </c>
      <c r="H37" s="460" t="str">
        <f>B5</f>
        <v>jan-abril</v>
      </c>
      <c r="I37" s="459"/>
      <c r="J37" s="457" t="str">
        <f>B5</f>
        <v>jan-abril</v>
      </c>
      <c r="K37" s="458"/>
      <c r="L37" s="149" t="str">
        <f>L5</f>
        <v>2022/2021</v>
      </c>
      <c r="N37" s="460" t="str">
        <f>B5</f>
        <v>jan-abril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162</v>
      </c>
      <c r="B39" s="45">
        <v>57272.960000000006</v>
      </c>
      <c r="C39" s="167">
        <v>57101.51</v>
      </c>
      <c r="D39" s="309">
        <f t="shared" ref="D39:D61" si="12">B39/$B$62</f>
        <v>0.40955586687597967</v>
      </c>
      <c r="E39" s="308">
        <f t="shared" ref="E39:E61" si="13">C39/$C$62</f>
        <v>0.40800061620039729</v>
      </c>
      <c r="F39" s="64">
        <f>(C39-B39)/B39</f>
        <v>-2.9935592642671926E-3</v>
      </c>
      <c r="H39" s="45">
        <v>23010.963</v>
      </c>
      <c r="I39" s="167">
        <v>23005.764999999999</v>
      </c>
      <c r="J39" s="309">
        <f t="shared" ref="J39:J61" si="14">H39/$H$62</f>
        <v>0.38492855817517574</v>
      </c>
      <c r="K39" s="308">
        <f t="shared" ref="K39:K61" si="15">I39/$I$62</f>
        <v>0.38001510759661355</v>
      </c>
      <c r="L39" s="64">
        <f>(I39-H39)/H39</f>
        <v>-2.258923279308354E-4</v>
      </c>
      <c r="N39" s="39">
        <f t="shared" ref="N39:N62" si="16">(H39/B39)*10</f>
        <v>4.0177708642961703</v>
      </c>
      <c r="O39" s="172">
        <f t="shared" ref="O39:O62" si="17">(I39/C39)*10</f>
        <v>4.028924103758377</v>
      </c>
      <c r="P39" s="73">
        <f t="shared" si="8"/>
        <v>2.7759769879660656E-3</v>
      </c>
    </row>
    <row r="40" spans="1:16" ht="20.100000000000001" customHeight="1" x14ac:dyDescent="0.25">
      <c r="A40" s="44" t="s">
        <v>168</v>
      </c>
      <c r="B40" s="24">
        <v>29383.230000000003</v>
      </c>
      <c r="C40" s="160">
        <v>27263.02</v>
      </c>
      <c r="D40" s="309">
        <f t="shared" si="12"/>
        <v>0.21011790265888636</v>
      </c>
      <c r="E40" s="259">
        <f t="shared" si="13"/>
        <v>0.19479920862834896</v>
      </c>
      <c r="F40" s="64">
        <f t="shared" ref="F40:F62" si="18">(C40-B40)/B40</f>
        <v>-7.2157145419343025E-2</v>
      </c>
      <c r="H40" s="24">
        <v>11937.493</v>
      </c>
      <c r="I40" s="160">
        <v>10981.397000000001</v>
      </c>
      <c r="J40" s="309">
        <f t="shared" si="14"/>
        <v>0.19969098940866808</v>
      </c>
      <c r="K40" s="259">
        <f t="shared" si="15"/>
        <v>0.1813935229937422</v>
      </c>
      <c r="L40" s="64">
        <f t="shared" ref="L40:L62" si="19">(I40-H40)/H40</f>
        <v>-8.0091858483183995E-2</v>
      </c>
      <c r="N40" s="39">
        <f t="shared" si="16"/>
        <v>4.0626891597690244</v>
      </c>
      <c r="O40" s="173">
        <f t="shared" si="17"/>
        <v>4.0279459135488294</v>
      </c>
      <c r="P40" s="64">
        <f t="shared" si="8"/>
        <v>-8.5517854932742002E-3</v>
      </c>
    </row>
    <row r="41" spans="1:16" ht="20.100000000000001" customHeight="1" x14ac:dyDescent="0.25">
      <c r="A41" s="44" t="s">
        <v>169</v>
      </c>
      <c r="B41" s="24">
        <v>25446.04</v>
      </c>
      <c r="C41" s="160">
        <v>22997.260000000002</v>
      </c>
      <c r="D41" s="309">
        <f t="shared" si="12"/>
        <v>0.18196326801968771</v>
      </c>
      <c r="E41" s="259">
        <f t="shared" si="13"/>
        <v>0.16431958193260998</v>
      </c>
      <c r="F41" s="64">
        <f t="shared" si="18"/>
        <v>-9.6234227408272519E-2</v>
      </c>
      <c r="H41" s="24">
        <v>10360.361000000001</v>
      </c>
      <c r="I41" s="160">
        <v>9546.2779999999984</v>
      </c>
      <c r="J41" s="309">
        <f t="shared" si="14"/>
        <v>0.17330864518379011</v>
      </c>
      <c r="K41" s="259">
        <f t="shared" si="15"/>
        <v>0.15768786046963379</v>
      </c>
      <c r="L41" s="64">
        <f t="shared" si="19"/>
        <v>-7.8576702105264698E-2</v>
      </c>
      <c r="N41" s="39">
        <f t="shared" si="16"/>
        <v>4.0715022848348896</v>
      </c>
      <c r="O41" s="173">
        <f t="shared" si="17"/>
        <v>4.1510501685853001</v>
      </c>
      <c r="P41" s="64">
        <f t="shared" si="8"/>
        <v>1.9537722979231072E-2</v>
      </c>
    </row>
    <row r="42" spans="1:16" ht="20.100000000000001" customHeight="1" x14ac:dyDescent="0.25">
      <c r="A42" s="44" t="s">
        <v>167</v>
      </c>
      <c r="B42" s="24">
        <v>10594.52</v>
      </c>
      <c r="C42" s="160">
        <v>12711.21</v>
      </c>
      <c r="D42" s="309">
        <f t="shared" si="12"/>
        <v>7.5760844606859917E-2</v>
      </c>
      <c r="E42" s="259">
        <f t="shared" si="13"/>
        <v>9.0823894370790748E-2</v>
      </c>
      <c r="F42" s="64">
        <f t="shared" si="18"/>
        <v>0.19979102403884258</v>
      </c>
      <c r="H42" s="24">
        <v>5165.3540000000003</v>
      </c>
      <c r="I42" s="160">
        <v>6062.7539999999999</v>
      </c>
      <c r="J42" s="309">
        <f t="shared" si="14"/>
        <v>8.6406304146609464E-2</v>
      </c>
      <c r="K42" s="259">
        <f t="shared" si="15"/>
        <v>0.10014612048944251</v>
      </c>
      <c r="L42" s="64">
        <f t="shared" si="19"/>
        <v>0.17373446234275514</v>
      </c>
      <c r="N42" s="39">
        <f t="shared" si="16"/>
        <v>4.8754960111453851</v>
      </c>
      <c r="O42" s="173">
        <f t="shared" si="17"/>
        <v>4.7696120196267708</v>
      </c>
      <c r="P42" s="64">
        <f t="shared" si="8"/>
        <v>-2.171758345747047E-2</v>
      </c>
    </row>
    <row r="43" spans="1:16" ht="20.100000000000001" customHeight="1" x14ac:dyDescent="0.25">
      <c r="A43" s="44" t="s">
        <v>175</v>
      </c>
      <c r="B43" s="24">
        <v>3817.14</v>
      </c>
      <c r="C43" s="160">
        <v>4640.74</v>
      </c>
      <c r="D43" s="309">
        <f t="shared" si="12"/>
        <v>2.7296163524409719E-2</v>
      </c>
      <c r="E43" s="259">
        <f t="shared" si="13"/>
        <v>3.3158926613776611E-2</v>
      </c>
      <c r="F43" s="64">
        <f t="shared" si="18"/>
        <v>0.21576363455361866</v>
      </c>
      <c r="H43" s="24">
        <v>2791.2249999999999</v>
      </c>
      <c r="I43" s="160">
        <v>3413.1849999999999</v>
      </c>
      <c r="J43" s="309">
        <f t="shared" si="14"/>
        <v>4.6691753612941138E-2</v>
      </c>
      <c r="K43" s="259">
        <f t="shared" si="15"/>
        <v>5.6379862396323158E-2</v>
      </c>
      <c r="L43" s="64">
        <f t="shared" si="19"/>
        <v>0.22282689500129874</v>
      </c>
      <c r="N43" s="39">
        <f t="shared" si="16"/>
        <v>7.3123464164269585</v>
      </c>
      <c r="O43" s="173">
        <f t="shared" si="17"/>
        <v>7.3548291867245306</v>
      </c>
      <c r="P43" s="64">
        <f t="shared" si="8"/>
        <v>5.8097316344499026E-3</v>
      </c>
    </row>
    <row r="44" spans="1:16" ht="20.100000000000001" customHeight="1" x14ac:dyDescent="0.25">
      <c r="A44" s="44" t="s">
        <v>174</v>
      </c>
      <c r="B44" s="24">
        <v>3699.2699999999995</v>
      </c>
      <c r="C44" s="160">
        <v>4344.0300000000007</v>
      </c>
      <c r="D44" s="309">
        <f t="shared" si="12"/>
        <v>2.645328147276315E-2</v>
      </c>
      <c r="E44" s="259">
        <f t="shared" si="13"/>
        <v>3.1038880001474776E-2</v>
      </c>
      <c r="F44" s="64">
        <f t="shared" si="18"/>
        <v>0.17429384716444088</v>
      </c>
      <c r="H44" s="24">
        <v>1613.1990000000001</v>
      </c>
      <c r="I44" s="160">
        <v>1935.6750000000002</v>
      </c>
      <c r="J44" s="309">
        <f t="shared" si="14"/>
        <v>2.6985674833323377E-2</v>
      </c>
      <c r="K44" s="259">
        <f t="shared" si="15"/>
        <v>3.1973974497134738E-2</v>
      </c>
      <c r="L44" s="64">
        <f t="shared" si="19"/>
        <v>0.19989846261992483</v>
      </c>
      <c r="N44" s="39">
        <f t="shared" si="16"/>
        <v>4.3608576827319991</v>
      </c>
      <c r="O44" s="173">
        <f t="shared" si="17"/>
        <v>4.4559429838191722</v>
      </c>
      <c r="P44" s="64">
        <f t="shared" si="8"/>
        <v>2.1804266042363442E-2</v>
      </c>
    </row>
    <row r="45" spans="1:16" ht="20.100000000000001" customHeight="1" x14ac:dyDescent="0.25">
      <c r="A45" s="44" t="s">
        <v>180</v>
      </c>
      <c r="B45" s="24">
        <v>1499.35</v>
      </c>
      <c r="C45" s="160">
        <v>2433.2600000000002</v>
      </c>
      <c r="D45" s="309">
        <f t="shared" si="12"/>
        <v>1.0721771478207168E-2</v>
      </c>
      <c r="E45" s="259">
        <f t="shared" si="13"/>
        <v>1.7386082773919266E-2</v>
      </c>
      <c r="F45" s="64">
        <f t="shared" si="18"/>
        <v>0.6228765798512691</v>
      </c>
      <c r="H45" s="24">
        <v>714.26700000000005</v>
      </c>
      <c r="I45" s="160">
        <v>1211.5729999999999</v>
      </c>
      <c r="J45" s="309">
        <f t="shared" si="14"/>
        <v>1.1948294665551732E-2</v>
      </c>
      <c r="K45" s="259">
        <f t="shared" si="15"/>
        <v>2.0013072547518062E-2</v>
      </c>
      <c r="L45" s="64">
        <f t="shared" si="19"/>
        <v>0.69624664166201122</v>
      </c>
      <c r="N45" s="39">
        <f t="shared" si="16"/>
        <v>4.7638443325441031</v>
      </c>
      <c r="O45" s="173">
        <f t="shared" si="17"/>
        <v>4.9792171818876723</v>
      </c>
      <c r="P45" s="64">
        <f t="shared" si="8"/>
        <v>4.5209883931818261E-2</v>
      </c>
    </row>
    <row r="46" spans="1:16" ht="20.100000000000001" customHeight="1" x14ac:dyDescent="0.25">
      <c r="A46" s="44" t="s">
        <v>172</v>
      </c>
      <c r="B46" s="24">
        <v>2030.6100000000001</v>
      </c>
      <c r="C46" s="160">
        <v>2445.62</v>
      </c>
      <c r="D46" s="309">
        <f t="shared" si="12"/>
        <v>1.4520783260320979E-2</v>
      </c>
      <c r="E46" s="259">
        <f t="shared" si="13"/>
        <v>1.7474397209321004E-2</v>
      </c>
      <c r="F46" s="64">
        <f t="shared" si="18"/>
        <v>0.20437700986403087</v>
      </c>
      <c r="H46" s="24">
        <v>710.56099999999992</v>
      </c>
      <c r="I46" s="160">
        <v>879.45100000000002</v>
      </c>
      <c r="J46" s="309">
        <f t="shared" si="14"/>
        <v>1.1886300509262086E-2</v>
      </c>
      <c r="K46" s="259">
        <f t="shared" si="15"/>
        <v>1.4526996445932113E-2</v>
      </c>
      <c r="L46" s="64">
        <f t="shared" si="19"/>
        <v>0.23768543446656953</v>
      </c>
      <c r="N46" s="39">
        <f t="shared" si="16"/>
        <v>3.4992489941446161</v>
      </c>
      <c r="O46" s="173">
        <f t="shared" si="17"/>
        <v>3.5960247299253361</v>
      </c>
      <c r="P46" s="64">
        <f t="shared" si="8"/>
        <v>2.7656144487762175E-2</v>
      </c>
    </row>
    <row r="47" spans="1:16" ht="20.100000000000001" customHeight="1" x14ac:dyDescent="0.25">
      <c r="A47" s="44" t="s">
        <v>173</v>
      </c>
      <c r="B47" s="24">
        <v>825.43999999999994</v>
      </c>
      <c r="C47" s="160">
        <v>910.37</v>
      </c>
      <c r="D47" s="309">
        <f t="shared" si="12"/>
        <v>5.9026771927644141E-3</v>
      </c>
      <c r="E47" s="259">
        <f t="shared" si="13"/>
        <v>6.5047582974663131E-3</v>
      </c>
      <c r="F47" s="64">
        <f t="shared" si="18"/>
        <v>0.10289057956968413</v>
      </c>
      <c r="H47" s="24">
        <v>492.65899999999993</v>
      </c>
      <c r="I47" s="160">
        <v>522.154</v>
      </c>
      <c r="J47" s="309">
        <f t="shared" si="14"/>
        <v>8.241224782379767E-3</v>
      </c>
      <c r="K47" s="259">
        <f t="shared" si="15"/>
        <v>8.6250732584637873E-3</v>
      </c>
      <c r="L47" s="64">
        <f t="shared" si="19"/>
        <v>5.9868996608201747E-2</v>
      </c>
      <c r="N47" s="39">
        <f t="shared" si="16"/>
        <v>5.9684410738515217</v>
      </c>
      <c r="O47" s="173">
        <f t="shared" si="17"/>
        <v>5.7356239770642699</v>
      </c>
      <c r="P47" s="64">
        <f t="shared" si="8"/>
        <v>-3.9008024692955806E-2</v>
      </c>
    </row>
    <row r="48" spans="1:16" ht="20.100000000000001" customHeight="1" x14ac:dyDescent="0.25">
      <c r="A48" s="44" t="s">
        <v>190</v>
      </c>
      <c r="B48" s="24">
        <v>681.47</v>
      </c>
      <c r="C48" s="160">
        <v>1149.58</v>
      </c>
      <c r="D48" s="309">
        <f t="shared" si="12"/>
        <v>4.8731554401933103E-3</v>
      </c>
      <c r="E48" s="259">
        <f t="shared" si="13"/>
        <v>8.2139570104477564E-3</v>
      </c>
      <c r="F48" s="64">
        <f t="shared" si="18"/>
        <v>0.68691211645413575</v>
      </c>
      <c r="H48" s="24">
        <v>340.80699999999996</v>
      </c>
      <c r="I48" s="160">
        <v>510.38599999999997</v>
      </c>
      <c r="J48" s="309">
        <f t="shared" si="14"/>
        <v>5.7010368112802188E-3</v>
      </c>
      <c r="K48" s="259">
        <f t="shared" si="15"/>
        <v>8.4306864260243111E-3</v>
      </c>
      <c r="L48" s="64">
        <f t="shared" si="19"/>
        <v>0.49758074217959147</v>
      </c>
      <c r="N48" s="39">
        <f t="shared" si="16"/>
        <v>5.0010565395395243</v>
      </c>
      <c r="O48" s="173">
        <f t="shared" si="17"/>
        <v>4.4397606082221328</v>
      </c>
      <c r="P48" s="64">
        <f t="shared" si="8"/>
        <v>-0.11223547002111542</v>
      </c>
    </row>
    <row r="49" spans="1:16" ht="20.100000000000001" customHeight="1" x14ac:dyDescent="0.25">
      <c r="A49" s="44" t="s">
        <v>188</v>
      </c>
      <c r="B49" s="24">
        <v>382.8</v>
      </c>
      <c r="C49" s="160">
        <v>824.55</v>
      </c>
      <c r="D49" s="309">
        <f t="shared" si="12"/>
        <v>2.7373822802265677E-3</v>
      </c>
      <c r="E49" s="259">
        <f t="shared" si="13"/>
        <v>5.8915588762545427E-3</v>
      </c>
      <c r="F49" s="64">
        <f t="shared" si="18"/>
        <v>1.1539968652037615</v>
      </c>
      <c r="H49" s="24">
        <v>343.75600000000003</v>
      </c>
      <c r="I49" s="160">
        <v>489.38300000000004</v>
      </c>
      <c r="J49" s="309">
        <f t="shared" si="14"/>
        <v>5.7503678331091886E-3</v>
      </c>
      <c r="K49" s="259">
        <f t="shared" si="15"/>
        <v>8.0837535026961095E-3</v>
      </c>
      <c r="L49" s="64">
        <f t="shared" si="19"/>
        <v>0.42363478746552785</v>
      </c>
      <c r="N49" s="39">
        <f t="shared" si="16"/>
        <v>8.9800417972831763</v>
      </c>
      <c r="O49" s="173">
        <f t="shared" si="17"/>
        <v>5.9351525074282954</v>
      </c>
      <c r="P49" s="64">
        <f t="shared" si="8"/>
        <v>-0.33907295295396983</v>
      </c>
    </row>
    <row r="50" spans="1:16" ht="20.100000000000001" customHeight="1" x14ac:dyDescent="0.25">
      <c r="A50" s="44" t="s">
        <v>176</v>
      </c>
      <c r="B50" s="24">
        <v>625.68000000000006</v>
      </c>
      <c r="C50" s="160">
        <v>836.91</v>
      </c>
      <c r="D50" s="309">
        <f t="shared" si="12"/>
        <v>4.4742041407841143E-3</v>
      </c>
      <c r="E50" s="259">
        <f t="shared" si="13"/>
        <v>5.9798733116562842E-3</v>
      </c>
      <c r="F50" s="64">
        <f t="shared" si="18"/>
        <v>0.33760069044879154</v>
      </c>
      <c r="H50" s="24">
        <v>385.22899999999998</v>
      </c>
      <c r="I50" s="160">
        <v>467.904</v>
      </c>
      <c r="J50" s="309">
        <f t="shared" si="14"/>
        <v>6.4441302842156052E-3</v>
      </c>
      <c r="K50" s="259">
        <f t="shared" si="15"/>
        <v>7.7289578896805157E-3</v>
      </c>
      <c r="L50" s="64">
        <f t="shared" si="19"/>
        <v>0.2146126070467177</v>
      </c>
      <c r="N50" s="39">
        <f t="shared" si="16"/>
        <v>6.1569652218386386</v>
      </c>
      <c r="O50" s="173">
        <f t="shared" si="17"/>
        <v>5.5908520629458369</v>
      </c>
      <c r="P50" s="64">
        <f t="shared" si="8"/>
        <v>-9.1946785225423891E-2</v>
      </c>
    </row>
    <row r="51" spans="1:16" ht="20.100000000000001" customHeight="1" x14ac:dyDescent="0.25">
      <c r="A51" s="44" t="s">
        <v>187</v>
      </c>
      <c r="B51" s="24">
        <v>380.28999999999996</v>
      </c>
      <c r="C51" s="160">
        <v>585.15</v>
      </c>
      <c r="D51" s="309">
        <f t="shared" si="12"/>
        <v>2.719433404773671E-3</v>
      </c>
      <c r="E51" s="259">
        <f t="shared" si="13"/>
        <v>4.1810025789101278E-3</v>
      </c>
      <c r="F51" s="64">
        <f t="shared" si="18"/>
        <v>0.53869415446106927</v>
      </c>
      <c r="H51" s="24">
        <v>185.756</v>
      </c>
      <c r="I51" s="160">
        <v>388.77</v>
      </c>
      <c r="J51" s="309">
        <f t="shared" si="14"/>
        <v>3.1073358056500264E-3</v>
      </c>
      <c r="K51" s="259">
        <f t="shared" si="15"/>
        <v>6.4218022474077886E-3</v>
      </c>
      <c r="L51" s="64">
        <f t="shared" si="19"/>
        <v>1.0929068240056847</v>
      </c>
      <c r="N51" s="39">
        <f t="shared" si="16"/>
        <v>4.8845880775197879</v>
      </c>
      <c r="O51" s="173">
        <f t="shared" si="17"/>
        <v>6.6439374519354013</v>
      </c>
      <c r="P51" s="64">
        <f t="shared" si="8"/>
        <v>0.36018377527321516</v>
      </c>
    </row>
    <row r="52" spans="1:16" ht="20.100000000000001" customHeight="1" x14ac:dyDescent="0.25">
      <c r="A52" s="44" t="s">
        <v>186</v>
      </c>
      <c r="B52" s="24">
        <v>717.4899999999999</v>
      </c>
      <c r="C52" s="160">
        <v>317.41000000000003</v>
      </c>
      <c r="D52" s="309">
        <f t="shared" si="12"/>
        <v>5.1307325293619638E-3</v>
      </c>
      <c r="E52" s="259">
        <f t="shared" si="13"/>
        <v>2.2679518560571885E-3</v>
      </c>
      <c r="F52" s="64">
        <f t="shared" si="18"/>
        <v>-0.55761055903218149</v>
      </c>
      <c r="H52" s="24">
        <v>416.11199999999997</v>
      </c>
      <c r="I52" s="160">
        <v>209.56099999999998</v>
      </c>
      <c r="J52" s="309">
        <f t="shared" si="14"/>
        <v>6.9607426772790304E-3</v>
      </c>
      <c r="K52" s="259">
        <f t="shared" si="15"/>
        <v>3.4615821713841694E-3</v>
      </c>
      <c r="L52" s="64">
        <f t="shared" si="19"/>
        <v>-0.4963831852962664</v>
      </c>
      <c r="N52" s="39">
        <f t="shared" si="16"/>
        <v>5.7995512132573275</v>
      </c>
      <c r="O52" s="173">
        <f t="shared" si="17"/>
        <v>6.6022179515453185</v>
      </c>
      <c r="P52" s="64">
        <f t="shared" si="8"/>
        <v>0.1384015260444906</v>
      </c>
    </row>
    <row r="53" spans="1:16" ht="20.100000000000001" customHeight="1" x14ac:dyDescent="0.25">
      <c r="A53" s="44" t="s">
        <v>177</v>
      </c>
      <c r="B53" s="24">
        <v>475.76</v>
      </c>
      <c r="C53" s="160">
        <v>198.35999999999999</v>
      </c>
      <c r="D53" s="309">
        <f t="shared" si="12"/>
        <v>3.4021342571593305E-3</v>
      </c>
      <c r="E53" s="259">
        <f t="shared" si="13"/>
        <v>1.4173180749425154E-3</v>
      </c>
      <c r="F53" s="64">
        <f t="shared" si="18"/>
        <v>-0.58306709265175716</v>
      </c>
      <c r="H53" s="24">
        <v>327.798</v>
      </c>
      <c r="I53" s="160">
        <v>183.69</v>
      </c>
      <c r="J53" s="309">
        <f t="shared" si="14"/>
        <v>5.4834215983358128E-3</v>
      </c>
      <c r="K53" s="259">
        <f t="shared" si="15"/>
        <v>3.0342383795723352E-3</v>
      </c>
      <c r="L53" s="64">
        <f t="shared" si="19"/>
        <v>-0.43962440283345233</v>
      </c>
      <c r="N53" s="39">
        <f t="shared" si="16"/>
        <v>6.8899865478392464</v>
      </c>
      <c r="O53" s="173">
        <f t="shared" si="17"/>
        <v>9.2604355716878413</v>
      </c>
      <c r="P53" s="64">
        <f t="shared" si="8"/>
        <v>0.34404262002398051</v>
      </c>
    </row>
    <row r="54" spans="1:16" ht="20.100000000000001" customHeight="1" x14ac:dyDescent="0.25">
      <c r="A54" s="44" t="s">
        <v>192</v>
      </c>
      <c r="B54" s="24">
        <v>725.13000000000011</v>
      </c>
      <c r="C54" s="160">
        <v>360.31</v>
      </c>
      <c r="D54" s="309">
        <f t="shared" si="12"/>
        <v>5.1853657598241671E-3</v>
      </c>
      <c r="E54" s="259">
        <f t="shared" si="13"/>
        <v>2.5744801148544958E-3</v>
      </c>
      <c r="F54" s="64">
        <f t="shared" si="18"/>
        <v>-0.5031097872105692</v>
      </c>
      <c r="H54" s="24">
        <v>378.34899999999999</v>
      </c>
      <c r="I54" s="160">
        <v>165.21799999999999</v>
      </c>
      <c r="J54" s="309">
        <f t="shared" si="14"/>
        <v>6.3290412946654844E-3</v>
      </c>
      <c r="K54" s="259">
        <f t="shared" si="15"/>
        <v>2.7291131612835868E-3</v>
      </c>
      <c r="L54" s="64">
        <f t="shared" si="19"/>
        <v>-0.56331852337392196</v>
      </c>
      <c r="N54" s="39">
        <f t="shared" si="16"/>
        <v>5.217671314109193</v>
      </c>
      <c r="O54" s="173">
        <f t="shared" si="17"/>
        <v>4.5854403152840604</v>
      </c>
      <c r="P54" s="64">
        <f t="shared" si="8"/>
        <v>-0.12117110503214454</v>
      </c>
    </row>
    <row r="55" spans="1:16" ht="20.100000000000001" customHeight="1" x14ac:dyDescent="0.25">
      <c r="A55" s="44" t="s">
        <v>195</v>
      </c>
      <c r="B55" s="24">
        <v>209.28</v>
      </c>
      <c r="C55" s="160">
        <v>221.95000000000005</v>
      </c>
      <c r="D55" s="309">
        <f t="shared" si="12"/>
        <v>1.4965500616661862E-3</v>
      </c>
      <c r="E55" s="259">
        <f t="shared" si="13"/>
        <v>1.5858728913767462E-3</v>
      </c>
      <c r="F55" s="64">
        <f t="shared" si="18"/>
        <v>6.0540902140672995E-2</v>
      </c>
      <c r="H55" s="24">
        <v>88.039000000000016</v>
      </c>
      <c r="I55" s="160">
        <v>130.75700000000001</v>
      </c>
      <c r="J55" s="309">
        <f t="shared" si="14"/>
        <v>1.4727208649713748E-3</v>
      </c>
      <c r="K55" s="259">
        <f t="shared" si="15"/>
        <v>2.1598775534745489E-3</v>
      </c>
      <c r="L55" s="64">
        <f t="shared" si="19"/>
        <v>0.48521677892752058</v>
      </c>
      <c r="N55" s="39">
        <f t="shared" si="16"/>
        <v>4.2067564984709485</v>
      </c>
      <c r="O55" s="173">
        <f t="shared" si="17"/>
        <v>5.8912818202297803</v>
      </c>
      <c r="P55" s="64">
        <f t="shared" si="8"/>
        <v>0.40043328449628945</v>
      </c>
    </row>
    <row r="56" spans="1:16" ht="20.100000000000001" customHeight="1" x14ac:dyDescent="0.25">
      <c r="A56" s="44" t="s">
        <v>196</v>
      </c>
      <c r="B56" s="24">
        <v>65.86</v>
      </c>
      <c r="C56" s="160">
        <v>143.22</v>
      </c>
      <c r="D56" s="309">
        <f t="shared" si="12"/>
        <v>4.7096132961264826E-4</v>
      </c>
      <c r="E56" s="259">
        <f t="shared" si="13"/>
        <v>1.0233328024463959E-3</v>
      </c>
      <c r="F56" s="64">
        <f t="shared" si="18"/>
        <v>1.1746128150622532</v>
      </c>
      <c r="H56" s="24">
        <v>80.412000000000006</v>
      </c>
      <c r="I56" s="160">
        <v>100.398</v>
      </c>
      <c r="J56" s="309">
        <f t="shared" si="14"/>
        <v>1.3451360214686466E-3</v>
      </c>
      <c r="K56" s="259">
        <f t="shared" si="15"/>
        <v>1.6583998303244776E-3</v>
      </c>
      <c r="L56" s="64">
        <f t="shared" si="19"/>
        <v>0.24854499328458424</v>
      </c>
      <c r="N56" s="39">
        <f t="shared" ref="N56" si="20">(H56/B56)*10</f>
        <v>12.209535378074705</v>
      </c>
      <c r="O56" s="173">
        <f t="shared" ref="O56" si="21">(I56/C56)*10</f>
        <v>7.0100544616673641</v>
      </c>
      <c r="P56" s="64">
        <f t="shared" ref="P56" si="22">(O56-N56)/N56</f>
        <v>-0.4258541177368893</v>
      </c>
    </row>
    <row r="57" spans="1:16" ht="20.100000000000001" customHeight="1" x14ac:dyDescent="0.25">
      <c r="A57" s="44" t="s">
        <v>193</v>
      </c>
      <c r="B57" s="24">
        <v>137.76</v>
      </c>
      <c r="C57" s="160">
        <v>143.68</v>
      </c>
      <c r="D57" s="309">
        <f t="shared" si="12"/>
        <v>9.8511437545457654E-4</v>
      </c>
      <c r="E57" s="259">
        <f t="shared" si="13"/>
        <v>1.026619585640959E-3</v>
      </c>
      <c r="F57" s="64">
        <f t="shared" si="18"/>
        <v>4.2973286875726019E-2</v>
      </c>
      <c r="H57" s="24">
        <v>70.070000000000007</v>
      </c>
      <c r="I57" s="160">
        <v>94.314999999999998</v>
      </c>
      <c r="J57" s="309">
        <f t="shared" si="14"/>
        <v>1.1721345200257185E-3</v>
      </c>
      <c r="K57" s="259">
        <f t="shared" si="15"/>
        <v>1.5579192812312309E-3</v>
      </c>
      <c r="L57" s="64">
        <f t="shared" si="19"/>
        <v>0.34601113172541725</v>
      </c>
      <c r="N57" s="39">
        <f t="shared" ref="N57:N60" si="23">(H57/B57)*10</f>
        <v>5.0863821138211396</v>
      </c>
      <c r="O57" s="173">
        <f t="shared" ref="O57:O60" si="24">(I57/C57)*10</f>
        <v>6.5642399777282847</v>
      </c>
      <c r="P57" s="64">
        <f t="shared" ref="P57:P60" si="25">(O57-N57)/N57</f>
        <v>0.29055187574118491</v>
      </c>
    </row>
    <row r="58" spans="1:16" ht="20.100000000000001" customHeight="1" x14ac:dyDescent="0.25">
      <c r="A58" s="44" t="s">
        <v>211</v>
      </c>
      <c r="B58" s="24">
        <v>28.93</v>
      </c>
      <c r="C58" s="160">
        <v>87.92</v>
      </c>
      <c r="D58" s="309">
        <f t="shared" si="12"/>
        <v>2.0687687922401934E-4</v>
      </c>
      <c r="E58" s="259">
        <f t="shared" si="13"/>
        <v>6.282043010130367E-4</v>
      </c>
      <c r="F58" s="64">
        <f t="shared" si="18"/>
        <v>2.0390597995160733</v>
      </c>
      <c r="H58" s="24">
        <v>26.416</v>
      </c>
      <c r="I58" s="160">
        <v>57.912999999999997</v>
      </c>
      <c r="J58" s="309">
        <f t="shared" si="14"/>
        <v>4.4188819010988121E-4</v>
      </c>
      <c r="K58" s="259">
        <f t="shared" si="15"/>
        <v>9.5662173921374409E-4</v>
      </c>
      <c r="L58" s="64">
        <f t="shared" si="19"/>
        <v>1.1923455481526346</v>
      </c>
      <c r="N58" s="39">
        <f t="shared" ref="N58:N59" si="26">(H58/B58)*10</f>
        <v>9.131005876253024</v>
      </c>
      <c r="O58" s="173">
        <f t="shared" ref="O58:O59" si="27">(I58/C58)*10</f>
        <v>6.5870109190172874</v>
      </c>
      <c r="P58" s="64">
        <f t="shared" ref="P58:P59" si="28">(O58-N58)/N58</f>
        <v>-0.27861059249254189</v>
      </c>
    </row>
    <row r="59" spans="1:16" ht="20.100000000000001" customHeight="1" x14ac:dyDescent="0.25">
      <c r="A59" s="44" t="s">
        <v>189</v>
      </c>
      <c r="B59" s="24">
        <v>48.89</v>
      </c>
      <c r="C59" s="160">
        <v>74.17</v>
      </c>
      <c r="D59" s="309">
        <f t="shared" si="12"/>
        <v>3.4960976927972019E-4</v>
      </c>
      <c r="E59" s="259">
        <f t="shared" si="13"/>
        <v>5.2995806421902796E-4</v>
      </c>
      <c r="F59" s="64">
        <f t="shared" ref="F59:F60" si="29">(C59-B59)/B59</f>
        <v>0.5170791572918797</v>
      </c>
      <c r="H59" s="24">
        <v>32.566000000000003</v>
      </c>
      <c r="I59" s="160">
        <v>47.933999999999997</v>
      </c>
      <c r="J59" s="309">
        <f t="shared" si="14"/>
        <v>5.4476570257110818E-4</v>
      </c>
      <c r="K59" s="259">
        <f t="shared" si="15"/>
        <v>7.9178606612455933E-4</v>
      </c>
      <c r="L59" s="64">
        <f t="shared" ref="L59:L60" si="30">(I59-H59)/H59</f>
        <v>0.47190321193883172</v>
      </c>
      <c r="N59" s="39">
        <f t="shared" si="26"/>
        <v>6.6610758846389864</v>
      </c>
      <c r="O59" s="173">
        <f t="shared" si="27"/>
        <v>6.4627207765943098</v>
      </c>
      <c r="P59" s="64">
        <f t="shared" si="28"/>
        <v>-2.9778238753006933E-2</v>
      </c>
    </row>
    <row r="60" spans="1:16" ht="20.100000000000001" customHeight="1" x14ac:dyDescent="0.25">
      <c r="A60" s="44" t="s">
        <v>214</v>
      </c>
      <c r="B60" s="24">
        <v>71.08</v>
      </c>
      <c r="C60" s="160">
        <v>42.66</v>
      </c>
      <c r="D60" s="309">
        <f t="shared" si="12"/>
        <v>5.0828926979755592E-4</v>
      </c>
      <c r="E60" s="259">
        <f t="shared" si="13"/>
        <v>3.0481341539144842E-4</v>
      </c>
      <c r="F60" s="64">
        <f t="shared" si="29"/>
        <v>-0.3998311761395611</v>
      </c>
      <c r="H60" s="24">
        <v>42.511000000000003</v>
      </c>
      <c r="I60" s="160">
        <v>35.19</v>
      </c>
      <c r="J60" s="309">
        <f t="shared" si="14"/>
        <v>7.1112616784377498E-4</v>
      </c>
      <c r="K60" s="259">
        <f t="shared" si="15"/>
        <v>5.8127741617480799E-4</v>
      </c>
      <c r="L60" s="64">
        <f t="shared" si="30"/>
        <v>-0.17221425042930075</v>
      </c>
      <c r="N60" s="39">
        <f t="shared" si="23"/>
        <v>5.9807259425998884</v>
      </c>
      <c r="O60" s="173">
        <f t="shared" si="24"/>
        <v>8.2489451476793256</v>
      </c>
      <c r="P60" s="64">
        <f t="shared" si="25"/>
        <v>0.37925483074274041</v>
      </c>
    </row>
    <row r="61" spans="1:16" ht="20.100000000000001" customHeight="1" thickBot="1" x14ac:dyDescent="0.3">
      <c r="A61" s="13" t="s">
        <v>17</v>
      </c>
      <c r="B61" s="24">
        <f>B62-SUM(B39:B60)</f>
        <v>722.65000000002328</v>
      </c>
      <c r="C61" s="160">
        <f>C62-SUM(C39:C60)</f>
        <v>121.57999999998719</v>
      </c>
      <c r="D61" s="309">
        <f t="shared" si="12"/>
        <v>5.1676314127633042E-3</v>
      </c>
      <c r="E61" s="259">
        <f t="shared" si="13"/>
        <v>8.6871108868467883E-4</v>
      </c>
      <c r="F61" s="64">
        <f t="shared" ref="F61" si="31">(C61-B61)/B61</f>
        <v>-0.83175811250261777</v>
      </c>
      <c r="H61" s="24">
        <f>H62-SUM(H39:H60)</f>
        <v>265.92500000001019</v>
      </c>
      <c r="I61" s="160">
        <f>I62-SUM(I39:I60)</f>
        <v>99.429000000003725</v>
      </c>
      <c r="J61" s="309">
        <f t="shared" si="14"/>
        <v>4.4484069107728142E-3</v>
      </c>
      <c r="K61" s="259">
        <f t="shared" si="15"/>
        <v>1.6423936406037838E-3</v>
      </c>
      <c r="L61" s="64">
        <f t="shared" ref="L61" si="32">(I61-H61)/H61</f>
        <v>-0.62610134436401277</v>
      </c>
      <c r="N61" s="39">
        <f t="shared" si="16"/>
        <v>3.6798588528333442</v>
      </c>
      <c r="O61" s="173">
        <f t="shared" si="17"/>
        <v>8.1780720513253993</v>
      </c>
      <c r="P61" s="64">
        <f t="shared" ref="P61" si="33">(O61-N61)/N61</f>
        <v>1.2223874279929541</v>
      </c>
    </row>
    <row r="62" spans="1:16" ht="26.25" customHeight="1" thickBot="1" x14ac:dyDescent="0.3">
      <c r="A62" s="17" t="s">
        <v>18</v>
      </c>
      <c r="B62" s="46">
        <v>139841.63</v>
      </c>
      <c r="C62" s="171">
        <v>139954.46999999997</v>
      </c>
      <c r="D62" s="315">
        <f>SUM(D39:D61)</f>
        <v>1</v>
      </c>
      <c r="E62" s="316">
        <f>SUM(E39:E61)</f>
        <v>1.0000000000000004</v>
      </c>
      <c r="F62" s="69">
        <f t="shared" si="18"/>
        <v>8.0691279127658485E-4</v>
      </c>
      <c r="G62" s="2"/>
      <c r="H62" s="46">
        <v>59779.828000000001</v>
      </c>
      <c r="I62" s="171">
        <v>60539.080000000009</v>
      </c>
      <c r="J62" s="315">
        <f>SUM(J39:J61)</f>
        <v>1.0000000000000002</v>
      </c>
      <c r="K62" s="316">
        <f>SUM(K39:K61)</f>
        <v>0.99999999999999978</v>
      </c>
      <c r="L62" s="69">
        <f t="shared" si="19"/>
        <v>1.270080603109142E-2</v>
      </c>
      <c r="M62" s="2"/>
      <c r="N62" s="34">
        <f t="shared" si="16"/>
        <v>4.274823455647649</v>
      </c>
      <c r="O62" s="166">
        <f t="shared" si="17"/>
        <v>4.3256267556155956</v>
      </c>
      <c r="P62" s="69">
        <f t="shared" si="8"/>
        <v>1.1884303643189816E-2</v>
      </c>
    </row>
    <row r="64" spans="1:16" ht="15.75" thickBot="1" x14ac:dyDescent="0.3"/>
    <row r="65" spans="1:16" x14ac:dyDescent="0.25">
      <c r="A65" s="467" t="s">
        <v>15</v>
      </c>
      <c r="B65" s="454" t="s">
        <v>1</v>
      </c>
      <c r="C65" s="450"/>
      <c r="D65" s="454" t="s">
        <v>104</v>
      </c>
      <c r="E65" s="450"/>
      <c r="F65" s="148" t="s">
        <v>0</v>
      </c>
      <c r="H65" s="465" t="s">
        <v>19</v>
      </c>
      <c r="I65" s="466"/>
      <c r="J65" s="454" t="s">
        <v>104</v>
      </c>
      <c r="K65" s="455"/>
      <c r="L65" s="148" t="s">
        <v>0</v>
      </c>
      <c r="N65" s="462" t="s">
        <v>22</v>
      </c>
      <c r="O65" s="450"/>
      <c r="P65" s="148" t="s">
        <v>0</v>
      </c>
    </row>
    <row r="66" spans="1:16" x14ac:dyDescent="0.25">
      <c r="A66" s="468"/>
      <c r="B66" s="457" t="str">
        <f>B5</f>
        <v>jan-abril</v>
      </c>
      <c r="C66" s="459"/>
      <c r="D66" s="457" t="str">
        <f>B5</f>
        <v>jan-abril</v>
      </c>
      <c r="E66" s="459"/>
      <c r="F66" s="149" t="str">
        <f>F37</f>
        <v>2022/2021</v>
      </c>
      <c r="H66" s="460" t="str">
        <f>B5</f>
        <v>jan-abril</v>
      </c>
      <c r="I66" s="459"/>
      <c r="J66" s="457" t="str">
        <f>B5</f>
        <v>jan-abril</v>
      </c>
      <c r="K66" s="458"/>
      <c r="L66" s="149" t="str">
        <f>L37</f>
        <v>2022/2021</v>
      </c>
      <c r="N66" s="460" t="str">
        <f>B5</f>
        <v>jan-abril</v>
      </c>
      <c r="O66" s="458"/>
      <c r="P66" s="149" t="str">
        <f>P37</f>
        <v>2022/2021</v>
      </c>
    </row>
    <row r="67" spans="1:16" ht="19.5" customHeight="1" thickBot="1" x14ac:dyDescent="0.3">
      <c r="A67" s="469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163</v>
      </c>
      <c r="B68" s="45">
        <v>13070.189999999999</v>
      </c>
      <c r="C68" s="167">
        <v>11227.14</v>
      </c>
      <c r="D68" s="309">
        <f>B68/$B$96</f>
        <v>0.30579738492054764</v>
      </c>
      <c r="E68" s="308">
        <f>C68/$C$96</f>
        <v>0.30261735002474383</v>
      </c>
      <c r="F68" s="73">
        <f t="shared" ref="F68:F94" si="34">(C68-B68)/B68</f>
        <v>-0.141011722094323</v>
      </c>
      <c r="H68" s="24">
        <v>11109.665000000001</v>
      </c>
      <c r="I68" s="167">
        <v>11356.508</v>
      </c>
      <c r="J68" s="307">
        <f>H68/$H$96</f>
        <v>0.3672605723573244</v>
      </c>
      <c r="K68" s="308">
        <f>I68/$I$96</f>
        <v>0.3694923224940645</v>
      </c>
      <c r="L68" s="73">
        <f t="shared" ref="L68:L82" si="35">(I68-H68)/H68</f>
        <v>2.2218761771844509E-2</v>
      </c>
      <c r="N68" s="48">
        <f t="shared" ref="N68:N96" si="36">(H68/B68)*10</f>
        <v>8.500002677849368</v>
      </c>
      <c r="O68" s="169">
        <f t="shared" ref="O68:O96" si="37">(I68/C68)*10</f>
        <v>10.115227920913073</v>
      </c>
      <c r="P68" s="73">
        <f t="shared" si="8"/>
        <v>0.1900264393178264</v>
      </c>
    </row>
    <row r="69" spans="1:16" ht="20.100000000000001" customHeight="1" x14ac:dyDescent="0.25">
      <c r="A69" s="44" t="s">
        <v>164</v>
      </c>
      <c r="B69" s="24">
        <v>12291.710000000001</v>
      </c>
      <c r="C69" s="160">
        <v>8935.16</v>
      </c>
      <c r="D69" s="309">
        <f t="shared" ref="D69:D95" si="38">B69/$B$96</f>
        <v>0.28758363682561194</v>
      </c>
      <c r="E69" s="259">
        <f t="shared" ref="E69:E95" si="39">C69/$C$96</f>
        <v>0.24083911318885221</v>
      </c>
      <c r="F69" s="64">
        <f t="shared" si="34"/>
        <v>-0.27307429153470109</v>
      </c>
      <c r="H69" s="24">
        <v>6733.0889999999999</v>
      </c>
      <c r="I69" s="160">
        <v>5564.1750000000002</v>
      </c>
      <c r="J69" s="258">
        <f t="shared" ref="J69:J96" si="40">H69/$H$96</f>
        <v>0.22258079967963071</v>
      </c>
      <c r="K69" s="259">
        <f t="shared" ref="K69:K96" si="41">I69/$I$96</f>
        <v>0.18103451725771791</v>
      </c>
      <c r="L69" s="64">
        <f t="shared" si="35"/>
        <v>-0.17360738882257457</v>
      </c>
      <c r="N69" s="47">
        <f t="shared" si="36"/>
        <v>5.4777480106510801</v>
      </c>
      <c r="O69" s="163">
        <f t="shared" si="37"/>
        <v>6.2272807649779081</v>
      </c>
      <c r="P69" s="64">
        <f t="shared" si="8"/>
        <v>0.13683228086969615</v>
      </c>
    </row>
    <row r="70" spans="1:16" ht="20.100000000000001" customHeight="1" x14ac:dyDescent="0.25">
      <c r="A70" s="44" t="s">
        <v>166</v>
      </c>
      <c r="B70" s="24">
        <v>4047.8299999999995</v>
      </c>
      <c r="C70" s="160">
        <v>3572.5</v>
      </c>
      <c r="D70" s="309">
        <f t="shared" si="38"/>
        <v>9.4705266610733307E-2</v>
      </c>
      <c r="E70" s="259">
        <f t="shared" si="39"/>
        <v>9.6293489077663358E-2</v>
      </c>
      <c r="F70" s="64">
        <f t="shared" si="34"/>
        <v>-0.11742835049890918</v>
      </c>
      <c r="H70" s="24">
        <v>3261.9259999999995</v>
      </c>
      <c r="I70" s="160">
        <v>3420.799</v>
      </c>
      <c r="J70" s="258">
        <f t="shared" si="40"/>
        <v>0.10783194720518012</v>
      </c>
      <c r="K70" s="259">
        <f t="shared" si="41"/>
        <v>0.11129820604144983</v>
      </c>
      <c r="L70" s="64">
        <f t="shared" si="35"/>
        <v>4.870527412332485E-2</v>
      </c>
      <c r="N70" s="47">
        <f t="shared" si="36"/>
        <v>8.0584560122337141</v>
      </c>
      <c r="O70" s="163">
        <f t="shared" si="37"/>
        <v>9.5753645906228133</v>
      </c>
      <c r="P70" s="64">
        <f t="shared" si="8"/>
        <v>0.18823811609646413</v>
      </c>
    </row>
    <row r="71" spans="1:16" ht="20.100000000000001" customHeight="1" x14ac:dyDescent="0.25">
      <c r="A71" s="44" t="s">
        <v>170</v>
      </c>
      <c r="B71" s="24">
        <v>3067.73</v>
      </c>
      <c r="C71" s="160">
        <v>2666.63</v>
      </c>
      <c r="D71" s="309">
        <f t="shared" si="38"/>
        <v>7.1774305625420268E-2</v>
      </c>
      <c r="E71" s="259">
        <f t="shared" si="39"/>
        <v>7.1876586922090813E-2</v>
      </c>
      <c r="F71" s="64">
        <f t="shared" si="34"/>
        <v>-0.13074814276354174</v>
      </c>
      <c r="H71" s="24">
        <v>1890.4029999999998</v>
      </c>
      <c r="I71" s="160">
        <v>1729.2060000000001</v>
      </c>
      <c r="J71" s="258">
        <f t="shared" si="40"/>
        <v>6.2492477294860189E-2</v>
      </c>
      <c r="K71" s="259">
        <f t="shared" si="41"/>
        <v>5.6260986300601501E-2</v>
      </c>
      <c r="L71" s="64">
        <f t="shared" si="35"/>
        <v>-8.5271235815854968E-2</v>
      </c>
      <c r="N71" s="47">
        <f t="shared" si="36"/>
        <v>6.1622209255703719</v>
      </c>
      <c r="O71" s="163">
        <f t="shared" si="37"/>
        <v>6.4846116634103721</v>
      </c>
      <c r="P71" s="64">
        <f t="shared" si="8"/>
        <v>5.2317296269308915E-2</v>
      </c>
    </row>
    <row r="72" spans="1:16" ht="20.100000000000001" customHeight="1" x14ac:dyDescent="0.25">
      <c r="A72" s="44" t="s">
        <v>182</v>
      </c>
      <c r="B72" s="24">
        <v>1477.94</v>
      </c>
      <c r="C72" s="160">
        <v>1793.34</v>
      </c>
      <c r="D72" s="309">
        <f t="shared" si="38"/>
        <v>3.4578700620991297E-2</v>
      </c>
      <c r="E72" s="259">
        <f t="shared" si="39"/>
        <v>4.8337849041997699E-2</v>
      </c>
      <c r="F72" s="64">
        <f t="shared" si="34"/>
        <v>0.21340514499912031</v>
      </c>
      <c r="H72" s="24">
        <v>1419.9869999999996</v>
      </c>
      <c r="I72" s="160">
        <v>1691.81</v>
      </c>
      <c r="J72" s="258">
        <f t="shared" si="40"/>
        <v>4.6941580899150404E-2</v>
      </c>
      <c r="K72" s="259">
        <f t="shared" si="41"/>
        <v>5.5044279995107935E-2</v>
      </c>
      <c r="L72" s="64">
        <f t="shared" si="35"/>
        <v>0.191426400382539</v>
      </c>
      <c r="N72" s="47">
        <f t="shared" si="36"/>
        <v>9.6078798868695596</v>
      </c>
      <c r="O72" s="163">
        <f t="shared" si="37"/>
        <v>9.4338496882911222</v>
      </c>
      <c r="P72" s="64">
        <f t="shared" ref="P72:P76" si="42">(O72-N72)/N72</f>
        <v>-1.8113277916418657E-2</v>
      </c>
    </row>
    <row r="73" spans="1:16" ht="20.100000000000001" customHeight="1" x14ac:dyDescent="0.25">
      <c r="A73" s="44" t="s">
        <v>183</v>
      </c>
      <c r="B73" s="24">
        <v>83.580000000000013</v>
      </c>
      <c r="C73" s="160">
        <v>388.47</v>
      </c>
      <c r="D73" s="309">
        <f t="shared" si="38"/>
        <v>1.9554838477221356E-3</v>
      </c>
      <c r="E73" s="259">
        <f t="shared" si="39"/>
        <v>1.0470855619874006E-2</v>
      </c>
      <c r="F73" s="64">
        <f t="shared" si="34"/>
        <v>3.647882268485283</v>
      </c>
      <c r="H73" s="24">
        <v>223.661</v>
      </c>
      <c r="I73" s="160">
        <v>1066.1089999999999</v>
      </c>
      <c r="J73" s="258">
        <f t="shared" si="40"/>
        <v>7.3937303126612296E-3</v>
      </c>
      <c r="K73" s="259">
        <f t="shared" si="41"/>
        <v>3.4686638748621018E-2</v>
      </c>
      <c r="L73" s="64">
        <f t="shared" si="35"/>
        <v>3.766628960793343</v>
      </c>
      <c r="N73" s="47">
        <f t="shared" si="36"/>
        <v>26.760110074180421</v>
      </c>
      <c r="O73" s="163">
        <f t="shared" si="37"/>
        <v>27.443792313434756</v>
      </c>
      <c r="P73" s="64">
        <f t="shared" si="42"/>
        <v>2.5548558558209658E-2</v>
      </c>
    </row>
    <row r="74" spans="1:16" ht="20.100000000000001" customHeight="1" x14ac:dyDescent="0.25">
      <c r="A74" s="44" t="s">
        <v>165</v>
      </c>
      <c r="B74" s="24">
        <v>1893.69</v>
      </c>
      <c r="C74" s="160">
        <v>1945.3600000000001</v>
      </c>
      <c r="D74" s="309">
        <f t="shared" si="38"/>
        <v>4.4305817271990074E-2</v>
      </c>
      <c r="E74" s="259">
        <f t="shared" si="39"/>
        <v>5.2435409912420766E-2</v>
      </c>
      <c r="F74" s="64">
        <f t="shared" si="34"/>
        <v>2.7285352935274555E-2</v>
      </c>
      <c r="H74" s="24">
        <v>854.74400000000014</v>
      </c>
      <c r="I74" s="160">
        <v>898.26299999999992</v>
      </c>
      <c r="J74" s="258">
        <f t="shared" si="40"/>
        <v>2.8255916866889226E-2</v>
      </c>
      <c r="K74" s="259">
        <f t="shared" si="41"/>
        <v>2.922564595388704E-2</v>
      </c>
      <c r="L74" s="64">
        <f t="shared" si="35"/>
        <v>5.0914659827971616E-2</v>
      </c>
      <c r="N74" s="47">
        <f t="shared" si="36"/>
        <v>4.5136426764676383</v>
      </c>
      <c r="O74" s="163">
        <f t="shared" si="37"/>
        <v>4.617464119751614</v>
      </c>
      <c r="P74" s="64">
        <f t="shared" si="42"/>
        <v>2.3001697459406778E-2</v>
      </c>
    </row>
    <row r="75" spans="1:16" ht="20.100000000000001" customHeight="1" x14ac:dyDescent="0.25">
      <c r="A75" s="44" t="s">
        <v>201</v>
      </c>
      <c r="B75" s="24">
        <v>132.40999999999997</v>
      </c>
      <c r="C75" s="160">
        <v>449.78</v>
      </c>
      <c r="D75" s="309">
        <f t="shared" si="38"/>
        <v>3.0979375003217023E-3</v>
      </c>
      <c r="E75" s="259">
        <f t="shared" si="39"/>
        <v>1.2123410921581923E-2</v>
      </c>
      <c r="F75" s="64">
        <f t="shared" si="34"/>
        <v>2.3968733479344468</v>
      </c>
      <c r="H75" s="24">
        <v>88.09</v>
      </c>
      <c r="I75" s="160">
        <v>618.66599999999994</v>
      </c>
      <c r="J75" s="258">
        <f t="shared" si="40"/>
        <v>2.912057547995975E-3</v>
      </c>
      <c r="K75" s="259">
        <f t="shared" si="41"/>
        <v>2.0128752358393343E-2</v>
      </c>
      <c r="L75" s="64">
        <f t="shared" si="35"/>
        <v>6.0231127256215222</v>
      </c>
      <c r="N75" s="47">
        <f t="shared" si="36"/>
        <v>6.6528207839287079</v>
      </c>
      <c r="O75" s="163">
        <f t="shared" si="37"/>
        <v>13.754857930543821</v>
      </c>
      <c r="P75" s="64">
        <f t="shared" si="42"/>
        <v>1.0675226910924134</v>
      </c>
    </row>
    <row r="76" spans="1:16" ht="20.100000000000001" customHeight="1" x14ac:dyDescent="0.25">
      <c r="A76" s="44" t="s">
        <v>179</v>
      </c>
      <c r="B76" s="24">
        <v>352.13</v>
      </c>
      <c r="C76" s="160">
        <v>658.6</v>
      </c>
      <c r="D76" s="309">
        <f t="shared" si="38"/>
        <v>8.238627988734093E-3</v>
      </c>
      <c r="E76" s="259">
        <f t="shared" si="39"/>
        <v>1.7751964144590366E-2</v>
      </c>
      <c r="F76" s="64">
        <f t="shared" si="34"/>
        <v>0.87033197966660047</v>
      </c>
      <c r="H76" s="24">
        <v>225.00600000000003</v>
      </c>
      <c r="I76" s="160">
        <v>511.726</v>
      </c>
      <c r="J76" s="258">
        <f t="shared" si="40"/>
        <v>7.4381929917627697E-3</v>
      </c>
      <c r="K76" s="259">
        <f t="shared" si="41"/>
        <v>1.6649380973499744E-2</v>
      </c>
      <c r="L76" s="64">
        <f t="shared" si="35"/>
        <v>1.2742771303876339</v>
      </c>
      <c r="N76" s="47">
        <f t="shared" si="36"/>
        <v>6.3898560190838616</v>
      </c>
      <c r="O76" s="163">
        <f t="shared" si="37"/>
        <v>7.7699058609170972</v>
      </c>
      <c r="P76" s="64">
        <f t="shared" si="42"/>
        <v>0.21597510768812264</v>
      </c>
    </row>
    <row r="77" spans="1:16" ht="20.100000000000001" customHeight="1" x14ac:dyDescent="0.25">
      <c r="A77" s="44" t="s">
        <v>178</v>
      </c>
      <c r="B77" s="24">
        <v>368.6</v>
      </c>
      <c r="C77" s="160">
        <v>400.25</v>
      </c>
      <c r="D77" s="309">
        <f t="shared" si="38"/>
        <v>8.6239692063936231E-3</v>
      </c>
      <c r="E77" s="259">
        <f t="shared" si="39"/>
        <v>1.0788374808491185E-2</v>
      </c>
      <c r="F77" s="64">
        <f t="shared" si="34"/>
        <v>8.5865436787845834E-2</v>
      </c>
      <c r="H77" s="24">
        <v>290.86400000000003</v>
      </c>
      <c r="I77" s="160">
        <v>368.20499999999998</v>
      </c>
      <c r="J77" s="258">
        <f t="shared" si="40"/>
        <v>9.6153105533011846E-3</v>
      </c>
      <c r="K77" s="259">
        <f t="shared" si="41"/>
        <v>1.197981990625349E-2</v>
      </c>
      <c r="L77" s="64">
        <f t="shared" si="35"/>
        <v>0.26590090213983147</v>
      </c>
      <c r="N77" s="47">
        <f t="shared" ref="N77:N78" si="43">(H77/B77)*10</f>
        <v>7.8910472056429732</v>
      </c>
      <c r="O77" s="163">
        <f t="shared" ref="O77:O78" si="44">(I77/C77)*10</f>
        <v>9.1993753903810109</v>
      </c>
      <c r="P77" s="64">
        <f t="shared" ref="P77:P78" si="45">(O77-N77)/N77</f>
        <v>0.16579905691128524</v>
      </c>
    </row>
    <row r="78" spans="1:16" ht="20.100000000000001" customHeight="1" x14ac:dyDescent="0.25">
      <c r="A78" s="44" t="s">
        <v>197</v>
      </c>
      <c r="B78" s="24">
        <v>974.8599999999999</v>
      </c>
      <c r="C78" s="160">
        <v>615.95000000000005</v>
      </c>
      <c r="D78" s="309">
        <f t="shared" si="38"/>
        <v>2.2808363050854277E-2</v>
      </c>
      <c r="E78" s="259">
        <f t="shared" si="39"/>
        <v>1.6602372175615606E-2</v>
      </c>
      <c r="F78" s="64">
        <f t="shared" si="34"/>
        <v>-0.36816568532917537</v>
      </c>
      <c r="H78" s="24">
        <v>546.06499999999994</v>
      </c>
      <c r="I78" s="160">
        <v>362.25300000000004</v>
      </c>
      <c r="J78" s="258">
        <f t="shared" si="40"/>
        <v>1.805168242645501E-2</v>
      </c>
      <c r="K78" s="259">
        <f t="shared" si="41"/>
        <v>1.1786167217990104E-2</v>
      </c>
      <c r="L78" s="64">
        <f t="shared" si="35"/>
        <v>-0.33661194180179999</v>
      </c>
      <c r="N78" s="47">
        <f t="shared" si="43"/>
        <v>5.6014709804484744</v>
      </c>
      <c r="O78" s="163">
        <f t="shared" si="44"/>
        <v>5.8812078902508329</v>
      </c>
      <c r="P78" s="64">
        <f t="shared" si="45"/>
        <v>4.9939901639901342E-2</v>
      </c>
    </row>
    <row r="79" spans="1:16" ht="20.100000000000001" customHeight="1" x14ac:dyDescent="0.25">
      <c r="A79" s="44" t="s">
        <v>233</v>
      </c>
      <c r="B79" s="24">
        <v>341.1</v>
      </c>
      <c r="C79" s="160">
        <v>397.25</v>
      </c>
      <c r="D79" s="309">
        <f t="shared" si="38"/>
        <v>7.9805640160088582E-3</v>
      </c>
      <c r="E79" s="259">
        <f t="shared" si="39"/>
        <v>1.070751253634759E-2</v>
      </c>
      <c r="F79" s="64">
        <f t="shared" si="34"/>
        <v>0.16461448255643499</v>
      </c>
      <c r="H79" s="24">
        <v>260.48199999999997</v>
      </c>
      <c r="I79" s="160">
        <v>331.35099999999994</v>
      </c>
      <c r="J79" s="258">
        <f t="shared" si="40"/>
        <v>8.610949871916079E-3</v>
      </c>
      <c r="K79" s="259">
        <f t="shared" si="41"/>
        <v>1.078074796854198E-2</v>
      </c>
      <c r="L79" s="64">
        <f t="shared" ref="L79:L80" si="46">(I79-H79)/H79</f>
        <v>0.27206870340368999</v>
      </c>
      <c r="N79" s="47">
        <f t="shared" ref="N79:N80" si="47">(H79/B79)*10</f>
        <v>7.6365288771621209</v>
      </c>
      <c r="O79" s="163">
        <f t="shared" ref="O79:O80" si="48">(I79/C79)*10</f>
        <v>8.341120201384518</v>
      </c>
      <c r="P79" s="64">
        <f t="shared" ref="P79:P80" si="49">(O79-N79)/N79</f>
        <v>9.2265914993074266E-2</v>
      </c>
    </row>
    <row r="80" spans="1:16" ht="20.100000000000001" customHeight="1" x14ac:dyDescent="0.25">
      <c r="A80" s="44" t="s">
        <v>181</v>
      </c>
      <c r="B80" s="24">
        <v>1048.6399999999999</v>
      </c>
      <c r="C80" s="160">
        <v>427.18</v>
      </c>
      <c r="D80" s="309">
        <f t="shared" si="38"/>
        <v>2.453456068527566E-2</v>
      </c>
      <c r="E80" s="259">
        <f t="shared" si="39"/>
        <v>1.1514248471433515E-2</v>
      </c>
      <c r="F80" s="64">
        <f t="shared" si="34"/>
        <v>-0.59263426914861139</v>
      </c>
      <c r="H80" s="24">
        <v>642.58500000000004</v>
      </c>
      <c r="I80" s="160">
        <v>267.839</v>
      </c>
      <c r="J80" s="258">
        <f t="shared" si="40"/>
        <v>2.1242416840492606E-2</v>
      </c>
      <c r="K80" s="259">
        <f t="shared" si="41"/>
        <v>8.7143384361185443E-3</v>
      </c>
      <c r="L80" s="64">
        <f t="shared" si="46"/>
        <v>-0.58318510391621348</v>
      </c>
      <c r="N80" s="47">
        <f t="shared" si="47"/>
        <v>6.1277940952090333</v>
      </c>
      <c r="O80" s="163">
        <f t="shared" si="48"/>
        <v>6.2699330493000609</v>
      </c>
      <c r="P80" s="64">
        <f t="shared" si="49"/>
        <v>2.3195778429003975E-2</v>
      </c>
    </row>
    <row r="81" spans="1:16" ht="20.100000000000001" customHeight="1" x14ac:dyDescent="0.25">
      <c r="A81" s="44" t="s">
        <v>208</v>
      </c>
      <c r="B81" s="24">
        <v>174.73000000000002</v>
      </c>
      <c r="C81" s="160">
        <v>409.62</v>
      </c>
      <c r="D81" s="309">
        <f t="shared" si="38"/>
        <v>4.088079596942914E-3</v>
      </c>
      <c r="E81" s="259">
        <f t="shared" si="39"/>
        <v>1.1040934638486344E-2</v>
      </c>
      <c r="F81" s="64">
        <f t="shared" si="34"/>
        <v>1.344302638356321</v>
      </c>
      <c r="H81" s="24">
        <v>99.079000000000008</v>
      </c>
      <c r="I81" s="160">
        <v>248.43100000000001</v>
      </c>
      <c r="J81" s="258">
        <f t="shared" si="40"/>
        <v>3.2753292064694427E-3</v>
      </c>
      <c r="K81" s="259">
        <f t="shared" si="41"/>
        <v>8.0828849122919592E-3</v>
      </c>
      <c r="L81" s="64">
        <f t="shared" si="35"/>
        <v>1.5074031833183621</v>
      </c>
      <c r="N81" s="47">
        <f t="shared" ref="N81" si="50">(H81/B81)*10</f>
        <v>5.6704057689005891</v>
      </c>
      <c r="O81" s="163">
        <f t="shared" ref="O81" si="51">(I81/C81)*10</f>
        <v>6.0649138225672576</v>
      </c>
      <c r="P81" s="64">
        <f t="shared" ref="P81" si="52">(O81-N81)/N81</f>
        <v>6.9573161030265743E-2</v>
      </c>
    </row>
    <row r="82" spans="1:16" ht="20.100000000000001" customHeight="1" x14ac:dyDescent="0.25">
      <c r="A82" s="44" t="s">
        <v>209</v>
      </c>
      <c r="B82" s="24">
        <v>484.34000000000003</v>
      </c>
      <c r="C82" s="160">
        <v>200.28000000000003</v>
      </c>
      <c r="D82" s="309">
        <f t="shared" si="38"/>
        <v>1.1331886178580271E-2</v>
      </c>
      <c r="E82" s="259">
        <f t="shared" si="39"/>
        <v>5.3983652883063454E-3</v>
      </c>
      <c r="F82" s="64">
        <f t="shared" si="34"/>
        <v>-0.58648883016063091</v>
      </c>
      <c r="H82" s="24">
        <v>413.21199999999993</v>
      </c>
      <c r="I82" s="160">
        <v>219.708</v>
      </c>
      <c r="J82" s="258">
        <f t="shared" si="40"/>
        <v>1.365986063710424E-2</v>
      </c>
      <c r="K82" s="259">
        <f t="shared" si="41"/>
        <v>7.148361027045102E-3</v>
      </c>
      <c r="L82" s="64">
        <f t="shared" si="35"/>
        <v>-0.46829230516054704</v>
      </c>
      <c r="N82" s="47">
        <f t="shared" ref="N82" si="53">(H82/B82)*10</f>
        <v>8.5314448527893596</v>
      </c>
      <c r="O82" s="163">
        <f t="shared" ref="O82" si="54">(I82/C82)*10</f>
        <v>10.970041941282203</v>
      </c>
      <c r="P82" s="64">
        <f t="shared" ref="P82" si="55">(O82-N82)/N82</f>
        <v>0.28583635369752669</v>
      </c>
    </row>
    <row r="83" spans="1:16" ht="20.100000000000001" customHeight="1" x14ac:dyDescent="0.25">
      <c r="A83" s="44" t="s">
        <v>234</v>
      </c>
      <c r="B83" s="24">
        <v>21.95</v>
      </c>
      <c r="C83" s="160">
        <v>210.06</v>
      </c>
      <c r="D83" s="309">
        <f t="shared" si="38"/>
        <v>5.1355432468893117E-4</v>
      </c>
      <c r="E83" s="259">
        <f t="shared" si="39"/>
        <v>5.6619762954944614E-3</v>
      </c>
      <c r="F83" s="64">
        <f t="shared" si="34"/>
        <v>8.5699316628701609</v>
      </c>
      <c r="H83" s="24">
        <v>11.158999999999999</v>
      </c>
      <c r="I83" s="160">
        <v>198.67699999999996</v>
      </c>
      <c r="J83" s="258">
        <f t="shared" si="40"/>
        <v>3.6889147664987039E-4</v>
      </c>
      <c r="K83" s="259">
        <f t="shared" si="41"/>
        <v>6.4641020070741141E-3</v>
      </c>
      <c r="L83" s="64">
        <f t="shared" ref="L83" si="56">(I83-H83)/H83</f>
        <v>16.804193924186755</v>
      </c>
      <c r="N83" s="47">
        <f t="shared" ref="N83" si="57">(H83/B83)*10</f>
        <v>5.0838268792710704</v>
      </c>
      <c r="O83" s="163">
        <f t="shared" ref="O83" si="58">(I83/C83)*10</f>
        <v>9.4581072074645327</v>
      </c>
      <c r="P83" s="64">
        <f t="shared" ref="P83" si="59">(O83-N83)/N83</f>
        <v>0.8604306228501345</v>
      </c>
    </row>
    <row r="84" spans="1:16" ht="20.100000000000001" customHeight="1" x14ac:dyDescent="0.25">
      <c r="A84" s="44" t="s">
        <v>207</v>
      </c>
      <c r="B84" s="24">
        <v>356.76000000000005</v>
      </c>
      <c r="C84" s="160">
        <v>373.07</v>
      </c>
      <c r="D84" s="309">
        <f t="shared" si="38"/>
        <v>8.3469540262425101E-3</v>
      </c>
      <c r="E84" s="259">
        <f t="shared" si="39"/>
        <v>1.0055762622870222E-2</v>
      </c>
      <c r="F84" s="64">
        <f t="shared" si="34"/>
        <v>4.5717008633254688E-2</v>
      </c>
      <c r="H84" s="24">
        <v>212.90300000000002</v>
      </c>
      <c r="I84" s="160">
        <v>182.648</v>
      </c>
      <c r="J84" s="258">
        <f t="shared" si="40"/>
        <v>7.038094995356875E-3</v>
      </c>
      <c r="K84" s="259">
        <f t="shared" si="41"/>
        <v>5.942586728147058E-3</v>
      </c>
      <c r="L84" s="64">
        <f t="shared" ref="L84:L94" si="60">(I84-H84)/H84</f>
        <v>-0.14210696890133076</v>
      </c>
      <c r="N84" s="47">
        <f t="shared" ref="N84:N90" si="61">(H84/B84)*10</f>
        <v>5.9676813544119289</v>
      </c>
      <c r="O84" s="163">
        <f t="shared" ref="O84:O90" si="62">(I84/C84)*10</f>
        <v>4.8958104377194624</v>
      </c>
      <c r="P84" s="64">
        <f t="shared" ref="P84:P90" si="63">(O84-N84)/N84</f>
        <v>-0.17961262558028979</v>
      </c>
    </row>
    <row r="85" spans="1:16" ht="20.100000000000001" customHeight="1" x14ac:dyDescent="0.25">
      <c r="A85" s="44" t="s">
        <v>235</v>
      </c>
      <c r="B85" s="24">
        <v>160.68</v>
      </c>
      <c r="C85" s="160">
        <v>154.47000000000003</v>
      </c>
      <c r="D85" s="309">
        <f t="shared" si="38"/>
        <v>3.7593580360372422E-3</v>
      </c>
      <c r="E85" s="259">
        <f t="shared" si="39"/>
        <v>4.1635983926736628E-3</v>
      </c>
      <c r="F85" s="64">
        <f t="shared" si="34"/>
        <v>-3.8648244958924438E-2</v>
      </c>
      <c r="H85" s="24">
        <v>160.32600000000002</v>
      </c>
      <c r="I85" s="160">
        <v>158.815</v>
      </c>
      <c r="J85" s="258">
        <f t="shared" si="40"/>
        <v>5.3000174644114283E-3</v>
      </c>
      <c r="K85" s="259">
        <f t="shared" si="41"/>
        <v>5.1671625817456259E-3</v>
      </c>
      <c r="L85" s="64">
        <f t="shared" si="60"/>
        <v>-9.4245474845004798E-3</v>
      </c>
      <c r="N85" s="47">
        <f t="shared" si="61"/>
        <v>9.977968633308441</v>
      </c>
      <c r="O85" s="163">
        <f t="shared" si="62"/>
        <v>10.281284391791283</v>
      </c>
      <c r="P85" s="64">
        <f t="shared" si="63"/>
        <v>3.0398548004081118E-2</v>
      </c>
    </row>
    <row r="86" spans="1:16" ht="20.100000000000001" customHeight="1" x14ac:dyDescent="0.25">
      <c r="A86" s="44" t="s">
        <v>185</v>
      </c>
      <c r="B86" s="24">
        <v>174.73999999999998</v>
      </c>
      <c r="C86" s="160">
        <v>103.77999999999999</v>
      </c>
      <c r="D86" s="309">
        <f t="shared" si="38"/>
        <v>4.0883135624666892E-3</v>
      </c>
      <c r="E86" s="259">
        <f t="shared" si="39"/>
        <v>2.7972955343540662E-3</v>
      </c>
      <c r="F86" s="64">
        <f t="shared" si="34"/>
        <v>-0.40608904658349548</v>
      </c>
      <c r="H86" s="24">
        <v>209.898</v>
      </c>
      <c r="I86" s="160">
        <v>132.41999999999999</v>
      </c>
      <c r="J86" s="258">
        <f t="shared" si="40"/>
        <v>6.9387564446504613E-3</v>
      </c>
      <c r="K86" s="259">
        <f t="shared" si="41"/>
        <v>4.3083818850533995E-3</v>
      </c>
      <c r="L86" s="64">
        <f t="shared" si="60"/>
        <v>-0.36912214504187751</v>
      </c>
      <c r="N86" s="47">
        <f t="shared" si="61"/>
        <v>12.012017855099007</v>
      </c>
      <c r="O86" s="163">
        <f t="shared" si="62"/>
        <v>12.759683946810561</v>
      </c>
      <c r="P86" s="64">
        <f t="shared" si="63"/>
        <v>6.2243171857605605E-2</v>
      </c>
    </row>
    <row r="87" spans="1:16" ht="20.100000000000001" customHeight="1" x14ac:dyDescent="0.25">
      <c r="A87" s="44" t="s">
        <v>212</v>
      </c>
      <c r="B87" s="24">
        <v>171.25</v>
      </c>
      <c r="C87" s="160">
        <v>138.89999999999998</v>
      </c>
      <c r="D87" s="309">
        <f t="shared" si="38"/>
        <v>4.0066595946687683E-3</v>
      </c>
      <c r="E87" s="259">
        <f t="shared" si="39"/>
        <v>3.7439232002484078E-3</v>
      </c>
      <c r="F87" s="64">
        <f t="shared" si="34"/>
        <v>-0.18890510948905123</v>
      </c>
      <c r="H87" s="24">
        <v>150.297</v>
      </c>
      <c r="I87" s="160">
        <v>129.16200000000001</v>
      </c>
      <c r="J87" s="258">
        <f t="shared" si="40"/>
        <v>4.9684812497576463E-3</v>
      </c>
      <c r="K87" s="259">
        <f t="shared" si="41"/>
        <v>4.2023804639576149E-3</v>
      </c>
      <c r="L87" s="64">
        <f t="shared" si="60"/>
        <v>-0.1406215692928002</v>
      </c>
      <c r="N87" s="47">
        <f t="shared" si="61"/>
        <v>8.7764671532846723</v>
      </c>
      <c r="O87" s="163">
        <f t="shared" si="62"/>
        <v>9.2989200863930908</v>
      </c>
      <c r="P87" s="64">
        <f t="shared" si="63"/>
        <v>5.9528842754557075E-2</v>
      </c>
    </row>
    <row r="88" spans="1:16" ht="20.100000000000001" customHeight="1" x14ac:dyDescent="0.25">
      <c r="A88" s="44" t="s">
        <v>236</v>
      </c>
      <c r="B88" s="24">
        <v>398.91</v>
      </c>
      <c r="C88" s="160">
        <v>121.6</v>
      </c>
      <c r="D88" s="309">
        <f t="shared" si="38"/>
        <v>9.3331187089595244E-3</v>
      </c>
      <c r="E88" s="259">
        <f t="shared" si="39"/>
        <v>3.2776174308870158E-3</v>
      </c>
      <c r="F88" s="64">
        <f t="shared" si="34"/>
        <v>-0.69516933644180401</v>
      </c>
      <c r="H88" s="24">
        <v>361.94900000000001</v>
      </c>
      <c r="I88" s="160">
        <v>124.35000000000001</v>
      </c>
      <c r="J88" s="258">
        <f t="shared" si="40"/>
        <v>1.1965220994886993E-2</v>
      </c>
      <c r="K88" s="259">
        <f t="shared" si="41"/>
        <v>4.045818512357577E-3</v>
      </c>
      <c r="L88" s="64">
        <f t="shared" si="60"/>
        <v>-0.65644331107421205</v>
      </c>
      <c r="N88" s="47">
        <f t="shared" si="61"/>
        <v>9.0734501516632822</v>
      </c>
      <c r="O88" s="163">
        <f t="shared" si="62"/>
        <v>10.226151315789476</v>
      </c>
      <c r="P88" s="64">
        <f t="shared" si="63"/>
        <v>0.12704110838310922</v>
      </c>
    </row>
    <row r="89" spans="1:16" ht="20.100000000000001" customHeight="1" x14ac:dyDescent="0.25">
      <c r="A89" s="44" t="s">
        <v>237</v>
      </c>
      <c r="B89" s="24">
        <v>66.510000000000005</v>
      </c>
      <c r="C89" s="160">
        <v>179.92000000000002</v>
      </c>
      <c r="D89" s="309">
        <f t="shared" si="38"/>
        <v>1.5561046986360279E-3</v>
      </c>
      <c r="E89" s="259">
        <f t="shared" si="39"/>
        <v>4.8495800013584863E-3</v>
      </c>
      <c r="F89" s="64">
        <f t="shared" si="34"/>
        <v>1.7051571192301911</v>
      </c>
      <c r="H89" s="24">
        <v>32.764000000000003</v>
      </c>
      <c r="I89" s="160">
        <v>92.055999999999997</v>
      </c>
      <c r="J89" s="258">
        <f t="shared" si="40"/>
        <v>1.0831042513626988E-3</v>
      </c>
      <c r="K89" s="259">
        <f t="shared" si="41"/>
        <v>2.9951095212994699E-3</v>
      </c>
      <c r="L89" s="64">
        <f t="shared" si="60"/>
        <v>1.8096691490660477</v>
      </c>
      <c r="N89" s="47">
        <f t="shared" si="61"/>
        <v>4.9261765148098027</v>
      </c>
      <c r="O89" s="163">
        <f t="shared" si="62"/>
        <v>5.1164962205424622</v>
      </c>
      <c r="P89" s="64">
        <f t="shared" si="63"/>
        <v>3.8634365853617347E-2</v>
      </c>
    </row>
    <row r="90" spans="1:16" ht="20.100000000000001" customHeight="1" x14ac:dyDescent="0.25">
      <c r="A90" s="44" t="s">
        <v>210</v>
      </c>
      <c r="B90" s="24">
        <v>0.12</v>
      </c>
      <c r="C90" s="160">
        <v>148.88</v>
      </c>
      <c r="D90" s="309">
        <f t="shared" si="38"/>
        <v>2.8075862853153412E-6</v>
      </c>
      <c r="E90" s="259">
        <f t="shared" si="39"/>
        <v>4.0129250255794315E-3</v>
      </c>
      <c r="F90" s="64">
        <f t="shared" si="34"/>
        <v>1239.6666666666667</v>
      </c>
      <c r="H90" s="24">
        <v>0.25</v>
      </c>
      <c r="I90" s="160">
        <v>82.662999999999997</v>
      </c>
      <c r="J90" s="258">
        <f t="shared" si="40"/>
        <v>8.2644384947098849E-6</v>
      </c>
      <c r="K90" s="259">
        <f t="shared" si="41"/>
        <v>2.6895013726338105E-3</v>
      </c>
      <c r="L90" s="64">
        <f t="shared" si="60"/>
        <v>329.65199999999999</v>
      </c>
      <c r="N90" s="47">
        <f t="shared" si="61"/>
        <v>20.833333333333336</v>
      </c>
      <c r="O90" s="163">
        <f t="shared" si="62"/>
        <v>5.5523240193444394</v>
      </c>
      <c r="P90" s="64">
        <f t="shared" si="63"/>
        <v>-0.73348844707146699</v>
      </c>
    </row>
    <row r="91" spans="1:16" ht="20.100000000000001" customHeight="1" x14ac:dyDescent="0.25">
      <c r="A91" s="44" t="s">
        <v>213</v>
      </c>
      <c r="B91" s="24">
        <v>82.79</v>
      </c>
      <c r="C91" s="160">
        <v>116.67999999999999</v>
      </c>
      <c r="D91" s="309">
        <f t="shared" si="38"/>
        <v>1.9370005713438094E-3</v>
      </c>
      <c r="E91" s="259">
        <f t="shared" si="39"/>
        <v>3.1450033045715212E-3</v>
      </c>
      <c r="F91" s="64">
        <f t="shared" si="34"/>
        <v>0.40934895518782444</v>
      </c>
      <c r="H91" s="24">
        <v>62.322999999999993</v>
      </c>
      <c r="I91" s="160">
        <v>81.86</v>
      </c>
      <c r="J91" s="258">
        <f t="shared" si="40"/>
        <v>2.0602584012232163E-3</v>
      </c>
      <c r="K91" s="259">
        <f t="shared" si="41"/>
        <v>2.6633751782998891E-3</v>
      </c>
      <c r="L91" s="64">
        <f t="shared" si="60"/>
        <v>0.31347977472201288</v>
      </c>
      <c r="N91" s="47">
        <f t="shared" ref="N91:N94" si="64">(H91/B91)*10</f>
        <v>7.5278415267544379</v>
      </c>
      <c r="O91" s="163">
        <f t="shared" ref="O91:O94" si="65">(I91/C91)*10</f>
        <v>7.0157696263284199</v>
      </c>
      <c r="P91" s="64">
        <f t="shared" ref="P91:P94" si="66">(O91-N91)/N91</f>
        <v>-6.8023735436789037E-2</v>
      </c>
    </row>
    <row r="92" spans="1:16" ht="20.100000000000001" customHeight="1" x14ac:dyDescent="0.25">
      <c r="A92" s="44" t="s">
        <v>215</v>
      </c>
      <c r="B92" s="24">
        <v>181.96</v>
      </c>
      <c r="C92" s="160">
        <v>188.1</v>
      </c>
      <c r="D92" s="309">
        <f t="shared" si="38"/>
        <v>4.2572366706331629E-3</v>
      </c>
      <c r="E92" s="259">
        <f t="shared" si="39"/>
        <v>5.0700644634033521E-3</v>
      </c>
      <c r="F92" s="64">
        <f t="shared" si="34"/>
        <v>3.3743679929654789E-2</v>
      </c>
      <c r="H92" s="24">
        <v>79.108000000000004</v>
      </c>
      <c r="I92" s="160">
        <v>79.126000000000005</v>
      </c>
      <c r="J92" s="258">
        <f t="shared" si="40"/>
        <v>2.615132801758038E-3</v>
      </c>
      <c r="K92" s="259">
        <f t="shared" si="41"/>
        <v>2.5744224817756786E-3</v>
      </c>
      <c r="L92" s="64">
        <f t="shared" si="60"/>
        <v>2.2753703797341205E-4</v>
      </c>
      <c r="N92" s="47">
        <f t="shared" si="64"/>
        <v>4.347548911848758</v>
      </c>
      <c r="O92" s="163">
        <f t="shared" si="65"/>
        <v>4.2065922381711855</v>
      </c>
      <c r="P92" s="64">
        <f t="shared" si="66"/>
        <v>-3.2422101863744612E-2</v>
      </c>
    </row>
    <row r="93" spans="1:16" ht="20.100000000000001" customHeight="1" x14ac:dyDescent="0.25">
      <c r="A93" s="44" t="s">
        <v>200</v>
      </c>
      <c r="B93" s="24">
        <v>123.62</v>
      </c>
      <c r="C93" s="160">
        <v>120.69999999999999</v>
      </c>
      <c r="D93" s="309">
        <f t="shared" si="38"/>
        <v>2.892281804922354E-3</v>
      </c>
      <c r="E93" s="259">
        <f t="shared" si="39"/>
        <v>3.2533587492439373E-3</v>
      </c>
      <c r="F93" s="64">
        <f t="shared" si="34"/>
        <v>-2.3620773337647758E-2</v>
      </c>
      <c r="H93" s="24">
        <v>84.307000000000002</v>
      </c>
      <c r="I93" s="160">
        <v>69.34</v>
      </c>
      <c r="J93" s="258">
        <f t="shared" si="40"/>
        <v>2.7870000646940249E-3</v>
      </c>
      <c r="K93" s="259">
        <f t="shared" si="41"/>
        <v>2.256027789681338E-3</v>
      </c>
      <c r="L93" s="64">
        <f t="shared" si="60"/>
        <v>-0.1775297424887613</v>
      </c>
      <c r="N93" s="47">
        <f t="shared" si="64"/>
        <v>6.8198511567707492</v>
      </c>
      <c r="O93" s="163">
        <f t="shared" si="65"/>
        <v>5.7448218724109363</v>
      </c>
      <c r="P93" s="64">
        <f t="shared" si="66"/>
        <v>-0.15763236757631047</v>
      </c>
    </row>
    <row r="94" spans="1:16" ht="20.100000000000001" customHeight="1" x14ac:dyDescent="0.25">
      <c r="A94" s="44" t="s">
        <v>205</v>
      </c>
      <c r="B94" s="24">
        <v>200.41000000000003</v>
      </c>
      <c r="C94" s="160">
        <v>68.960000000000008</v>
      </c>
      <c r="D94" s="309">
        <f t="shared" si="38"/>
        <v>4.6889030620003965E-3</v>
      </c>
      <c r="E94" s="259">
        <f t="shared" si="39"/>
        <v>1.8587540956740841E-3</v>
      </c>
      <c r="F94" s="64">
        <f t="shared" si="34"/>
        <v>-0.65590539394241809</v>
      </c>
      <c r="H94" s="24">
        <v>166.32900000000001</v>
      </c>
      <c r="I94" s="160">
        <v>56.766000000000005</v>
      </c>
      <c r="J94" s="258">
        <f t="shared" si="40"/>
        <v>5.4984631615464016E-3</v>
      </c>
      <c r="K94" s="259">
        <f t="shared" ref="K94" si="67">I94/$I$96</f>
        <v>1.846923471431365E-3</v>
      </c>
      <c r="L94" s="64">
        <f t="shared" si="60"/>
        <v>-0.65871255162960152</v>
      </c>
      <c r="N94" s="47">
        <f t="shared" si="64"/>
        <v>8.2994361558804446</v>
      </c>
      <c r="O94" s="163">
        <f t="shared" si="65"/>
        <v>8.2317285382830629</v>
      </c>
      <c r="P94" s="64">
        <f t="shared" si="66"/>
        <v>-8.1580984931618993E-3</v>
      </c>
    </row>
    <row r="95" spans="1:16" ht="20.100000000000001" customHeight="1" thickBot="1" x14ac:dyDescent="0.3">
      <c r="A95" s="13" t="s">
        <v>17</v>
      </c>
      <c r="B95" s="24">
        <f>B96-SUM(B68:B94)</f>
        <v>992.15999999998166</v>
      </c>
      <c r="C95" s="162">
        <f>C96-SUM(C68:C94)</f>
        <v>1087.4900000000125</v>
      </c>
      <c r="D95" s="309">
        <f t="shared" si="38"/>
        <v>2.3213123406986814E-2</v>
      </c>
      <c r="E95" s="259">
        <f t="shared" si="39"/>
        <v>2.9312304111146069E-2</v>
      </c>
      <c r="F95" s="64">
        <f>(C95-B95)/B95</f>
        <v>9.6083293017288157E-2</v>
      </c>
      <c r="H95" s="24">
        <f>H96-SUM(H68:H94)</f>
        <v>659.61799999999494</v>
      </c>
      <c r="I95" s="162">
        <f>I96-SUM(I68:I94)</f>
        <v>692.50499999999374</v>
      </c>
      <c r="J95" s="258">
        <f t="shared" si="40"/>
        <v>2.180548956401401E-2</v>
      </c>
      <c r="K95" s="259">
        <f t="shared" si="41"/>
        <v>2.2531158414959056E-2</v>
      </c>
      <c r="L95" s="64">
        <f>(I95-H95)/H95</f>
        <v>4.9857644879307508E-2</v>
      </c>
      <c r="N95" s="47">
        <f t="shared" si="36"/>
        <v>6.6483026931140854</v>
      </c>
      <c r="O95" s="163">
        <f t="shared" si="37"/>
        <v>6.3679206245573363</v>
      </c>
      <c r="P95" s="64">
        <f>(O95-N95)/N95</f>
        <v>-4.217348118748445E-2</v>
      </c>
    </row>
    <row r="96" spans="1:16" ht="26.25" customHeight="1" thickBot="1" x14ac:dyDescent="0.3">
      <c r="A96" s="17" t="s">
        <v>18</v>
      </c>
      <c r="B96" s="22">
        <v>42741.34</v>
      </c>
      <c r="C96" s="165">
        <v>37100.120000000003</v>
      </c>
      <c r="D96" s="305">
        <f>SUM(D68:D95)</f>
        <v>0.99999999999999978</v>
      </c>
      <c r="E96" s="306">
        <f>SUM(E68:E95)</f>
        <v>1.0000000000000004</v>
      </c>
      <c r="F96" s="69">
        <f>(C96-B96)/B96</f>
        <v>-0.13198509920372162</v>
      </c>
      <c r="G96" s="2"/>
      <c r="H96" s="22">
        <v>30250.088999999996</v>
      </c>
      <c r="I96" s="165">
        <v>30735.436999999994</v>
      </c>
      <c r="J96" s="317">
        <f t="shared" si="40"/>
        <v>1</v>
      </c>
      <c r="K96" s="306">
        <f t="shared" si="41"/>
        <v>1</v>
      </c>
      <c r="L96" s="69">
        <f>(I96-H96)/H96</f>
        <v>1.604451477812175E-2</v>
      </c>
      <c r="M96" s="2"/>
      <c r="N96" s="43">
        <f t="shared" si="36"/>
        <v>7.0774779171640381</v>
      </c>
      <c r="O96" s="170">
        <f t="shared" si="37"/>
        <v>8.2844575704876409</v>
      </c>
      <c r="P96" s="69">
        <f>(O96-N96)/N96</f>
        <v>0.17053810233677738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O21" sqref="O21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148</v>
      </c>
    </row>
    <row r="2" spans="1:18" ht="15.75" thickBot="1" x14ac:dyDescent="0.3"/>
    <row r="3" spans="1:18" x14ac:dyDescent="0.25">
      <c r="A3" s="437" t="s">
        <v>16</v>
      </c>
      <c r="B3" s="451"/>
      <c r="C3" s="451"/>
      <c r="D3" s="454" t="s">
        <v>1</v>
      </c>
      <c r="E3" s="450"/>
      <c r="F3" s="454" t="s">
        <v>104</v>
      </c>
      <c r="G3" s="450"/>
      <c r="H3" s="148" t="s">
        <v>0</v>
      </c>
      <c r="J3" s="456" t="s">
        <v>19</v>
      </c>
      <c r="K3" s="450"/>
      <c r="L3" s="448" t="s">
        <v>104</v>
      </c>
      <c r="M3" s="449"/>
      <c r="N3" s="148" t="s">
        <v>0</v>
      </c>
      <c r="P3" s="462" t="s">
        <v>22</v>
      </c>
      <c r="Q3" s="450"/>
      <c r="R3" s="148" t="s">
        <v>0</v>
      </c>
    </row>
    <row r="4" spans="1:18" x14ac:dyDescent="0.25">
      <c r="A4" s="452"/>
      <c r="B4" s="453"/>
      <c r="C4" s="453"/>
      <c r="D4" s="457" t="s">
        <v>151</v>
      </c>
      <c r="E4" s="459"/>
      <c r="F4" s="457" t="str">
        <f>D4</f>
        <v>jan-abril</v>
      </c>
      <c r="G4" s="459"/>
      <c r="H4" s="149" t="s">
        <v>138</v>
      </c>
      <c r="J4" s="460" t="str">
        <f>D4</f>
        <v>jan-abril</v>
      </c>
      <c r="K4" s="459"/>
      <c r="L4" s="461" t="str">
        <f>D4</f>
        <v>jan-abril</v>
      </c>
      <c r="M4" s="447"/>
      <c r="N4" s="149" t="str">
        <f>H4</f>
        <v>2022/2021</v>
      </c>
      <c r="P4" s="460" t="str">
        <f>D4</f>
        <v>jan-abril</v>
      </c>
      <c r="Q4" s="458"/>
      <c r="R4" s="149" t="str">
        <f>N4</f>
        <v>2022/2021</v>
      </c>
    </row>
    <row r="5" spans="1:18" ht="19.5" customHeight="1" thickBot="1" x14ac:dyDescent="0.3">
      <c r="A5" s="438"/>
      <c r="B5" s="464"/>
      <c r="C5" s="464"/>
      <c r="D5" s="117">
        <v>2020</v>
      </c>
      <c r="E5" s="181">
        <v>2021</v>
      </c>
      <c r="F5" s="117">
        <f>D5</f>
        <v>2020</v>
      </c>
      <c r="G5" s="152">
        <f>E5</f>
        <v>2021</v>
      </c>
      <c r="H5" s="192" t="s">
        <v>1</v>
      </c>
      <c r="J5" s="30">
        <f>D5</f>
        <v>2020</v>
      </c>
      <c r="K5" s="152">
        <f>E5</f>
        <v>2021</v>
      </c>
      <c r="L5" s="180">
        <f>F5</f>
        <v>2020</v>
      </c>
      <c r="M5" s="164">
        <f>G5</f>
        <v>2021</v>
      </c>
      <c r="N5" s="321">
        <v>1000</v>
      </c>
      <c r="P5" s="30">
        <f>D5</f>
        <v>2020</v>
      </c>
      <c r="Q5" s="152">
        <f>E5</f>
        <v>2021</v>
      </c>
      <c r="R5" s="192"/>
    </row>
    <row r="6" spans="1:18" ht="24" customHeight="1" x14ac:dyDescent="0.25">
      <c r="A6" s="182" t="s">
        <v>20</v>
      </c>
      <c r="B6" s="11"/>
      <c r="C6" s="11"/>
      <c r="D6" s="184">
        <v>3817.7000000000003</v>
      </c>
      <c r="E6" s="185">
        <v>3803.93</v>
      </c>
      <c r="F6" s="309">
        <f>D6/D8</f>
        <v>0.5562743880938017</v>
      </c>
      <c r="G6" s="308">
        <f>E6/E8</f>
        <v>0.58822901766729818</v>
      </c>
      <c r="H6" s="191">
        <f>(E6-D6)/D6</f>
        <v>-3.6068837258036082E-3</v>
      </c>
      <c r="I6" s="2"/>
      <c r="J6" s="189">
        <v>1769.7840000000008</v>
      </c>
      <c r="K6" s="185">
        <v>2008.1230000000003</v>
      </c>
      <c r="L6" s="309">
        <f>J6/J8</f>
        <v>0.3670530319480888</v>
      </c>
      <c r="M6" s="308">
        <f>K6/K8</f>
        <v>0.3992105736610716</v>
      </c>
      <c r="N6" s="191">
        <f>(K6-J6)/J6</f>
        <v>0.13467123671589265</v>
      </c>
      <c r="P6" s="39">
        <f t="shared" ref="P6:Q8" si="0">(J6/D6)*10</f>
        <v>4.6357335568536042</v>
      </c>
      <c r="Q6" s="173">
        <f t="shared" si="0"/>
        <v>5.2790745360719065</v>
      </c>
      <c r="R6" s="191">
        <f>(Q6-P6)/P6</f>
        <v>0.13877867900047192</v>
      </c>
    </row>
    <row r="7" spans="1:18" ht="24" customHeight="1" thickBot="1" x14ac:dyDescent="0.3">
      <c r="A7" s="182" t="s">
        <v>21</v>
      </c>
      <c r="B7" s="11"/>
      <c r="C7" s="11"/>
      <c r="D7" s="186">
        <v>3045.2800000000011</v>
      </c>
      <c r="E7" s="187">
        <v>2662.8199999999993</v>
      </c>
      <c r="F7" s="309">
        <f>D7/D8</f>
        <v>0.44372561190619825</v>
      </c>
      <c r="G7" s="259">
        <f>E7/E8</f>
        <v>0.41177098233270182</v>
      </c>
      <c r="H7" s="67">
        <f t="shared" ref="H7:H8" si="1">(E7-D7)/D7</f>
        <v>-0.12559107865286664</v>
      </c>
      <c r="J7" s="189">
        <v>3051.8189999999991</v>
      </c>
      <c r="K7" s="187">
        <v>3022.1119999999992</v>
      </c>
      <c r="L7" s="309">
        <f>J7/J8</f>
        <v>0.6329469680519112</v>
      </c>
      <c r="M7" s="259">
        <f>K7/K8</f>
        <v>0.6007894263389284</v>
      </c>
      <c r="N7" s="120">
        <f t="shared" ref="N7:N8" si="2">(K7-J7)/J7</f>
        <v>-9.7341945901771657E-3</v>
      </c>
      <c r="P7" s="39">
        <f t="shared" si="0"/>
        <v>10.021472573950501</v>
      </c>
      <c r="Q7" s="173">
        <f t="shared" si="0"/>
        <v>11.34929135277638</v>
      </c>
      <c r="R7" s="120">
        <f t="shared" ref="R7:R8" si="3">(Q7-P7)/P7</f>
        <v>0.13249737192090605</v>
      </c>
    </row>
    <row r="8" spans="1:18" ht="26.25" customHeight="1" thickBot="1" x14ac:dyDescent="0.3">
      <c r="A8" s="17" t="s">
        <v>12</v>
      </c>
      <c r="B8" s="183"/>
      <c r="C8" s="183"/>
      <c r="D8" s="188">
        <v>6862.9800000000014</v>
      </c>
      <c r="E8" s="165">
        <v>6466.7499999999991</v>
      </c>
      <c r="F8" s="305">
        <f>SUM(F6:F7)</f>
        <v>1</v>
      </c>
      <c r="G8" s="306">
        <f>SUM(G6:G7)</f>
        <v>1</v>
      </c>
      <c r="H8" s="190">
        <f t="shared" si="1"/>
        <v>-5.7734395262699613E-2</v>
      </c>
      <c r="I8" s="2"/>
      <c r="J8" s="22">
        <v>4821.6030000000001</v>
      </c>
      <c r="K8" s="165">
        <v>5030.2349999999997</v>
      </c>
      <c r="L8" s="305">
        <f>SUM(L6:L7)</f>
        <v>1</v>
      </c>
      <c r="M8" s="306">
        <f>SUM(M6:M7)</f>
        <v>1</v>
      </c>
      <c r="N8" s="190">
        <f t="shared" si="2"/>
        <v>4.3270256800487225E-2</v>
      </c>
      <c r="O8" s="2"/>
      <c r="P8" s="34">
        <f t="shared" si="0"/>
        <v>7.025523897782012</v>
      </c>
      <c r="Q8" s="166">
        <f t="shared" si="0"/>
        <v>7.7786136776587931</v>
      </c>
      <c r="R8" s="190">
        <f t="shared" si="3"/>
        <v>0.10719339807733552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workbookViewId="0">
      <selection activeCell="P80" sqref="P80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149</v>
      </c>
    </row>
    <row r="3" spans="1:16" ht="8.25" customHeight="1" thickBot="1" x14ac:dyDescent="0.3"/>
    <row r="4" spans="1:16" x14ac:dyDescent="0.25">
      <c r="A4" s="467" t="s">
        <v>3</v>
      </c>
      <c r="B4" s="454" t="s">
        <v>1</v>
      </c>
      <c r="C4" s="450"/>
      <c r="D4" s="454" t="s">
        <v>104</v>
      </c>
      <c r="E4" s="450"/>
      <c r="F4" s="148" t="s">
        <v>0</v>
      </c>
      <c r="H4" s="465" t="s">
        <v>19</v>
      </c>
      <c r="I4" s="466"/>
      <c r="J4" s="454" t="s">
        <v>104</v>
      </c>
      <c r="K4" s="455"/>
      <c r="L4" s="148" t="s">
        <v>0</v>
      </c>
      <c r="N4" s="462" t="s">
        <v>22</v>
      </c>
      <c r="O4" s="450"/>
      <c r="P4" s="148" t="s">
        <v>0</v>
      </c>
    </row>
    <row r="5" spans="1:16" x14ac:dyDescent="0.25">
      <c r="A5" s="468"/>
      <c r="B5" s="457" t="s">
        <v>151</v>
      </c>
      <c r="C5" s="459"/>
      <c r="D5" s="457" t="str">
        <f>B5</f>
        <v>jan-abril</v>
      </c>
      <c r="E5" s="459"/>
      <c r="F5" s="149" t="s">
        <v>138</v>
      </c>
      <c r="H5" s="460" t="str">
        <f>B5</f>
        <v>jan-abril</v>
      </c>
      <c r="I5" s="459"/>
      <c r="J5" s="457" t="str">
        <f>B5</f>
        <v>jan-abril</v>
      </c>
      <c r="K5" s="458"/>
      <c r="L5" s="149" t="str">
        <f>F5</f>
        <v>2022/2021</v>
      </c>
      <c r="N5" s="460" t="str">
        <f>B5</f>
        <v>jan-abril</v>
      </c>
      <c r="O5" s="458"/>
      <c r="P5" s="149" t="str">
        <f>L5</f>
        <v>2022/2021</v>
      </c>
    </row>
    <row r="6" spans="1:16" ht="19.5" customHeight="1" thickBot="1" x14ac:dyDescent="0.3">
      <c r="A6" s="469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854.39</v>
      </c>
      <c r="C7" s="167">
        <v>688.09</v>
      </c>
      <c r="D7" s="309">
        <f>B7/$B$33</f>
        <v>0.12449256736869402</v>
      </c>
      <c r="E7" s="308">
        <f t="shared" ref="E7:E32" si="0">C7/$C$33</f>
        <v>0.10640429891367381</v>
      </c>
      <c r="F7" s="64">
        <f>(C7-B7)/B7</f>
        <v>-0.19464179121946648</v>
      </c>
      <c r="H7" s="45">
        <v>922.36799999999994</v>
      </c>
      <c r="I7" s="167">
        <v>1385.463</v>
      </c>
      <c r="J7" s="309">
        <f>H7/$H$33</f>
        <v>0.19129903478158614</v>
      </c>
      <c r="K7" s="308">
        <f>I7/$I$33</f>
        <v>0.27542709237242385</v>
      </c>
      <c r="L7" s="64">
        <f>(I7-H7)/H7</f>
        <v>0.5020718411740217</v>
      </c>
      <c r="N7" s="39">
        <f t="shared" ref="N7:N33" si="1">(H7/B7)*10</f>
        <v>10.795631971347978</v>
      </c>
      <c r="O7" s="172">
        <f t="shared" ref="O7:O32" si="2">(I7/C7)*10</f>
        <v>20.134909677513114</v>
      </c>
      <c r="P7" s="73">
        <f>(O7-N7)/N7</f>
        <v>0.86509782205913821</v>
      </c>
    </row>
    <row r="8" spans="1:16" ht="20.100000000000001" customHeight="1" x14ac:dyDescent="0.25">
      <c r="A8" s="13" t="s">
        <v>162</v>
      </c>
      <c r="B8" s="24">
        <v>1443.9399999999998</v>
      </c>
      <c r="C8" s="160">
        <v>1578.6100000000001</v>
      </c>
      <c r="D8" s="309">
        <f t="shared" ref="D8:D32" si="3">B8/$B$33</f>
        <v>0.21039548417742721</v>
      </c>
      <c r="E8" s="259">
        <f t="shared" si="0"/>
        <v>0.24411180268295518</v>
      </c>
      <c r="F8" s="64">
        <f t="shared" ref="F8:F18" si="4">(C8-B8)/B8</f>
        <v>9.3265648157125861E-2</v>
      </c>
      <c r="H8" s="24">
        <v>545.14200000000005</v>
      </c>
      <c r="I8" s="160">
        <v>661.68700000000001</v>
      </c>
      <c r="J8" s="309">
        <f t="shared" ref="J8:J32" si="5">H8/$H$33</f>
        <v>0.11306239854255942</v>
      </c>
      <c r="K8" s="259">
        <f t="shared" ref="K8:K32" si="6">I8/$I$33</f>
        <v>0.13154196573321122</v>
      </c>
      <c r="L8" s="64">
        <f t="shared" ref="L8:L33" si="7">(I8-H8)/H8</f>
        <v>0.21378833404874317</v>
      </c>
      <c r="N8" s="39">
        <f t="shared" si="1"/>
        <v>3.7753784783301252</v>
      </c>
      <c r="O8" s="173">
        <f t="shared" si="2"/>
        <v>4.1915799342459508</v>
      </c>
      <c r="P8" s="64">
        <f t="shared" ref="P8:P65" si="8">(O8-N8)/N8</f>
        <v>0.11024098863325466</v>
      </c>
    </row>
    <row r="9" spans="1:16" ht="20.100000000000001" customHeight="1" x14ac:dyDescent="0.25">
      <c r="A9" s="13" t="s">
        <v>164</v>
      </c>
      <c r="B9" s="24">
        <v>665.87</v>
      </c>
      <c r="C9" s="160">
        <v>409.39</v>
      </c>
      <c r="D9" s="309">
        <f t="shared" si="3"/>
        <v>9.7023450454467267E-2</v>
      </c>
      <c r="E9" s="259">
        <f t="shared" si="0"/>
        <v>6.3306916147987793E-2</v>
      </c>
      <c r="F9" s="64">
        <f t="shared" si="4"/>
        <v>-0.38518029044708429</v>
      </c>
      <c r="H9" s="24">
        <v>471.09899999999993</v>
      </c>
      <c r="I9" s="160">
        <v>421.65300000000002</v>
      </c>
      <c r="J9" s="309">
        <f t="shared" si="5"/>
        <v>9.7705887440338826E-2</v>
      </c>
      <c r="K9" s="259">
        <f t="shared" si="6"/>
        <v>8.3823717977390702E-2</v>
      </c>
      <c r="L9" s="64">
        <f t="shared" si="7"/>
        <v>-0.10495883030955259</v>
      </c>
      <c r="N9" s="39">
        <f t="shared" si="1"/>
        <v>7.074939552765553</v>
      </c>
      <c r="O9" s="173">
        <f t="shared" si="2"/>
        <v>10.299543222843743</v>
      </c>
      <c r="P9" s="64">
        <f t="shared" si="8"/>
        <v>0.45577826439770946</v>
      </c>
    </row>
    <row r="10" spans="1:16" ht="20.100000000000001" customHeight="1" x14ac:dyDescent="0.25">
      <c r="A10" s="13" t="s">
        <v>179</v>
      </c>
      <c r="B10" s="24">
        <v>401.46999999999997</v>
      </c>
      <c r="C10" s="160">
        <v>684.24</v>
      </c>
      <c r="D10" s="309">
        <f t="shared" si="3"/>
        <v>5.8497911985755435E-2</v>
      </c>
      <c r="E10" s="259">
        <f t="shared" si="0"/>
        <v>0.10580894576100824</v>
      </c>
      <c r="F10" s="64">
        <f t="shared" si="4"/>
        <v>0.70433656313049553</v>
      </c>
      <c r="H10" s="24">
        <v>241.44499999999996</v>
      </c>
      <c r="I10" s="160">
        <v>394.92</v>
      </c>
      <c r="J10" s="309">
        <f t="shared" si="5"/>
        <v>5.0075669855025394E-2</v>
      </c>
      <c r="K10" s="259">
        <f t="shared" si="6"/>
        <v>7.8509254537809839E-2</v>
      </c>
      <c r="L10" s="64">
        <f t="shared" si="7"/>
        <v>0.63565201184534814</v>
      </c>
      <c r="N10" s="39">
        <f t="shared" si="1"/>
        <v>6.0140234637706422</v>
      </c>
      <c r="O10" s="173">
        <f t="shared" si="2"/>
        <v>5.7716590669940366</v>
      </c>
      <c r="P10" s="64">
        <f t="shared" si="8"/>
        <v>-4.0299875488787863E-2</v>
      </c>
    </row>
    <row r="11" spans="1:16" ht="20.100000000000001" customHeight="1" x14ac:dyDescent="0.25">
      <c r="A11" s="13" t="s">
        <v>167</v>
      </c>
      <c r="B11" s="24">
        <v>1162.6599999999999</v>
      </c>
      <c r="C11" s="160">
        <v>817.64</v>
      </c>
      <c r="D11" s="309">
        <f t="shared" si="3"/>
        <v>0.16941037275352683</v>
      </c>
      <c r="E11" s="259">
        <f t="shared" si="0"/>
        <v>0.12643754590791356</v>
      </c>
      <c r="F11" s="64">
        <f t="shared" si="4"/>
        <v>-0.29675055476235523</v>
      </c>
      <c r="H11" s="24">
        <v>488.26100000000002</v>
      </c>
      <c r="I11" s="160">
        <v>375.88900000000001</v>
      </c>
      <c r="J11" s="309">
        <f t="shared" si="5"/>
        <v>0.10126528459518548</v>
      </c>
      <c r="K11" s="259">
        <f t="shared" si="6"/>
        <v>7.4725932287457719E-2</v>
      </c>
      <c r="L11" s="64">
        <f t="shared" si="7"/>
        <v>-0.23014740067300074</v>
      </c>
      <c r="N11" s="39">
        <f t="shared" si="1"/>
        <v>4.1995166256687257</v>
      </c>
      <c r="O11" s="173">
        <f t="shared" si="2"/>
        <v>4.5972432855535441</v>
      </c>
      <c r="P11" s="64">
        <f t="shared" si="8"/>
        <v>9.4707723611282255E-2</v>
      </c>
    </row>
    <row r="12" spans="1:16" ht="20.100000000000001" customHeight="1" x14ac:dyDescent="0.25">
      <c r="A12" s="13" t="s">
        <v>169</v>
      </c>
      <c r="B12" s="24">
        <v>509.6</v>
      </c>
      <c r="C12" s="160">
        <v>528.27</v>
      </c>
      <c r="D12" s="309">
        <f t="shared" si="3"/>
        <v>7.425345841019497E-2</v>
      </c>
      <c r="E12" s="259">
        <f t="shared" si="0"/>
        <v>8.1690184404840147E-2</v>
      </c>
      <c r="F12" s="64">
        <f t="shared" si="4"/>
        <v>3.6636577708006199E-2</v>
      </c>
      <c r="H12" s="24">
        <v>282.43799999999999</v>
      </c>
      <c r="I12" s="160">
        <v>349.09000000000003</v>
      </c>
      <c r="J12" s="309">
        <f t="shared" si="5"/>
        <v>5.8577614125426759E-2</v>
      </c>
      <c r="K12" s="259">
        <f t="shared" si="6"/>
        <v>6.93983481885041E-2</v>
      </c>
      <c r="L12" s="64">
        <f t="shared" si="7"/>
        <v>0.23598807525899507</v>
      </c>
      <c r="N12" s="39">
        <f t="shared" si="1"/>
        <v>5.54234693877551</v>
      </c>
      <c r="O12" s="173">
        <f t="shared" si="2"/>
        <v>6.6081738504931202</v>
      </c>
      <c r="P12" s="64">
        <f t="shared" si="8"/>
        <v>0.19230606158211508</v>
      </c>
    </row>
    <row r="13" spans="1:16" ht="20.100000000000001" customHeight="1" x14ac:dyDescent="0.25">
      <c r="A13" s="13" t="s">
        <v>170</v>
      </c>
      <c r="B13" s="24">
        <v>306.11</v>
      </c>
      <c r="C13" s="160">
        <v>293.62</v>
      </c>
      <c r="D13" s="309">
        <f t="shared" si="3"/>
        <v>4.4603073300519588E-2</v>
      </c>
      <c r="E13" s="259">
        <f t="shared" si="0"/>
        <v>4.5404569528743194E-2</v>
      </c>
      <c r="F13" s="64">
        <f t="shared" si="4"/>
        <v>-4.0802325961255784E-2</v>
      </c>
      <c r="H13" s="24">
        <v>114.682</v>
      </c>
      <c r="I13" s="160">
        <v>268.54300000000001</v>
      </c>
      <c r="J13" s="309">
        <f t="shared" si="5"/>
        <v>2.3785035806556457E-2</v>
      </c>
      <c r="K13" s="259">
        <f t="shared" si="6"/>
        <v>5.3385776211250555E-2</v>
      </c>
      <c r="L13" s="64">
        <f t="shared" si="7"/>
        <v>1.3416316422803927</v>
      </c>
      <c r="N13" s="39">
        <f t="shared" si="1"/>
        <v>3.7464310215282088</v>
      </c>
      <c r="O13" s="173">
        <f t="shared" si="2"/>
        <v>9.1459369252775709</v>
      </c>
      <c r="P13" s="64">
        <f t="shared" si="8"/>
        <v>1.4412399087884038</v>
      </c>
    </row>
    <row r="14" spans="1:16" ht="20.100000000000001" customHeight="1" x14ac:dyDescent="0.25">
      <c r="A14" s="13" t="s">
        <v>173</v>
      </c>
      <c r="B14" s="24">
        <v>196.21</v>
      </c>
      <c r="C14" s="160">
        <v>281.52</v>
      </c>
      <c r="D14" s="309">
        <f t="shared" si="3"/>
        <v>2.8589621418101167E-2</v>
      </c>
      <c r="E14" s="259">
        <f t="shared" si="0"/>
        <v>4.3533459620365721E-2</v>
      </c>
      <c r="F14" s="64">
        <f t="shared" si="4"/>
        <v>0.43478925640894944</v>
      </c>
      <c r="H14" s="24">
        <v>95.546000000000006</v>
      </c>
      <c r="I14" s="160">
        <v>175.22399999999999</v>
      </c>
      <c r="J14" s="309">
        <f t="shared" si="5"/>
        <v>1.9816231240937926E-2</v>
      </c>
      <c r="K14" s="259">
        <f t="shared" si="6"/>
        <v>3.4834157847496175E-2</v>
      </c>
      <c r="L14" s="64">
        <f t="shared" si="7"/>
        <v>0.83392292717643834</v>
      </c>
      <c r="N14" s="39">
        <f t="shared" si="1"/>
        <v>4.869578512817899</v>
      </c>
      <c r="O14" s="173">
        <f t="shared" si="2"/>
        <v>6.2242114236999146</v>
      </c>
      <c r="P14" s="64">
        <f t="shared" si="8"/>
        <v>0.27818278467351881</v>
      </c>
    </row>
    <row r="15" spans="1:16" ht="20.100000000000001" customHeight="1" x14ac:dyDescent="0.25">
      <c r="A15" s="13" t="s">
        <v>183</v>
      </c>
      <c r="B15" s="24">
        <v>6.47</v>
      </c>
      <c r="C15" s="160">
        <v>52.06</v>
      </c>
      <c r="D15" s="309">
        <f t="shared" si="3"/>
        <v>9.4273915995675308E-4</v>
      </c>
      <c r="E15" s="259">
        <f t="shared" si="0"/>
        <v>8.050411721498436E-3</v>
      </c>
      <c r="F15" s="64">
        <f t="shared" si="4"/>
        <v>7.0463678516228754</v>
      </c>
      <c r="H15" s="24">
        <v>16</v>
      </c>
      <c r="I15" s="160">
        <v>114.29500000000002</v>
      </c>
      <c r="J15" s="309">
        <f t="shared" si="5"/>
        <v>3.3183984662362295E-3</v>
      </c>
      <c r="K15" s="259">
        <f t="shared" si="6"/>
        <v>2.2721602469864724E-2</v>
      </c>
      <c r="L15" s="64">
        <f t="shared" si="7"/>
        <v>6.143437500000001</v>
      </c>
      <c r="N15" s="39">
        <f t="shared" si="1"/>
        <v>24.729520865533232</v>
      </c>
      <c r="O15" s="173">
        <f t="shared" si="2"/>
        <v>21.954475605071075</v>
      </c>
      <c r="P15" s="64">
        <f t="shared" si="8"/>
        <v>-0.11221589271993847</v>
      </c>
    </row>
    <row r="16" spans="1:16" ht="20.100000000000001" customHeight="1" x14ac:dyDescent="0.25">
      <c r="A16" s="13" t="s">
        <v>181</v>
      </c>
      <c r="B16" s="24">
        <v>166.15</v>
      </c>
      <c r="C16" s="160">
        <v>180.48999999999998</v>
      </c>
      <c r="D16" s="309">
        <f t="shared" si="3"/>
        <v>2.4209599911408738E-2</v>
      </c>
      <c r="E16" s="259">
        <f t="shared" si="0"/>
        <v>2.7910465071326402E-2</v>
      </c>
      <c r="F16" s="64">
        <f t="shared" si="4"/>
        <v>8.630755341558817E-2</v>
      </c>
      <c r="H16" s="24">
        <v>812.12799999999993</v>
      </c>
      <c r="I16" s="160">
        <v>109.15400000000001</v>
      </c>
      <c r="J16" s="309">
        <f t="shared" si="5"/>
        <v>0.16843526934921851</v>
      </c>
      <c r="K16" s="259">
        <f t="shared" si="6"/>
        <v>2.1699582623873434E-2</v>
      </c>
      <c r="L16" s="64">
        <f t="shared" si="7"/>
        <v>-0.86559507860829821</v>
      </c>
      <c r="N16" s="39">
        <f t="shared" si="1"/>
        <v>48.879205537165205</v>
      </c>
      <c r="O16" s="173">
        <f t="shared" si="2"/>
        <v>6.0476480691451062</v>
      </c>
      <c r="P16" s="64">
        <f t="shared" si="8"/>
        <v>-0.87627360136721566</v>
      </c>
    </row>
    <row r="17" spans="1:16" ht="20.100000000000001" customHeight="1" x14ac:dyDescent="0.25">
      <c r="A17" s="13" t="s">
        <v>168</v>
      </c>
      <c r="B17" s="24">
        <v>89.59</v>
      </c>
      <c r="C17" s="160">
        <v>182.95</v>
      </c>
      <c r="D17" s="309">
        <f t="shared" si="3"/>
        <v>1.3054096034084315E-2</v>
      </c>
      <c r="E17" s="259">
        <f t="shared" si="0"/>
        <v>2.8290872540302318E-2</v>
      </c>
      <c r="F17" s="64">
        <f t="shared" si="4"/>
        <v>1.0420805893514899</v>
      </c>
      <c r="H17" s="24">
        <v>43.166000000000011</v>
      </c>
      <c r="I17" s="160">
        <v>97.195000000000007</v>
      </c>
      <c r="J17" s="309">
        <f t="shared" si="5"/>
        <v>8.952624262097069E-3</v>
      </c>
      <c r="K17" s="259">
        <f t="shared" si="6"/>
        <v>1.9322158905100851E-2</v>
      </c>
      <c r="L17" s="64">
        <f t="shared" si="7"/>
        <v>1.2516563962377794</v>
      </c>
      <c r="N17" s="39">
        <f t="shared" si="1"/>
        <v>4.8181716709454196</v>
      </c>
      <c r="O17" s="173">
        <f t="shared" si="2"/>
        <v>5.312653730527467</v>
      </c>
      <c r="P17" s="64">
        <f t="shared" si="8"/>
        <v>0.10262856812759026</v>
      </c>
    </row>
    <row r="18" spans="1:16" ht="20.100000000000001" customHeight="1" x14ac:dyDescent="0.25">
      <c r="A18" s="13" t="s">
        <v>175</v>
      </c>
      <c r="B18" s="24">
        <v>101</v>
      </c>
      <c r="C18" s="160">
        <v>124.32000000000001</v>
      </c>
      <c r="D18" s="309">
        <f t="shared" si="3"/>
        <v>1.4716639127609284E-2</v>
      </c>
      <c r="E18" s="259">
        <f t="shared" si="0"/>
        <v>1.9224494529709674E-2</v>
      </c>
      <c r="F18" s="64">
        <f t="shared" si="4"/>
        <v>0.23089108910891096</v>
      </c>
      <c r="H18" s="24">
        <v>90.670999999999992</v>
      </c>
      <c r="I18" s="160">
        <v>95.996000000000009</v>
      </c>
      <c r="J18" s="309">
        <f t="shared" si="5"/>
        <v>1.8805156708256571E-2</v>
      </c>
      <c r="K18" s="259">
        <f t="shared" si="6"/>
        <v>1.9083800259828813E-2</v>
      </c>
      <c r="L18" s="64">
        <f t="shared" si="7"/>
        <v>5.8728810755368503E-2</v>
      </c>
      <c r="N18" s="39">
        <f t="shared" ref="N18" si="9">(H18/B18)*10</f>
        <v>8.9773267326732658</v>
      </c>
      <c r="O18" s="173">
        <f t="shared" ref="O18" si="10">(I18/C18)*10</f>
        <v>7.7216859716859716</v>
      </c>
      <c r="P18" s="64">
        <f t="shared" ref="P18" si="11">(O18-N18)/N18</f>
        <v>-0.13986800284513984</v>
      </c>
    </row>
    <row r="19" spans="1:16" ht="20.100000000000001" customHeight="1" x14ac:dyDescent="0.25">
      <c r="A19" s="13" t="s">
        <v>180</v>
      </c>
      <c r="B19" s="24">
        <v>18.470000000000002</v>
      </c>
      <c r="C19" s="160">
        <v>68.959999999999994</v>
      </c>
      <c r="D19" s="309">
        <f t="shared" si="3"/>
        <v>2.6912507394746881E-3</v>
      </c>
      <c r="E19" s="259">
        <f t="shared" si="0"/>
        <v>1.066378010592647E-2</v>
      </c>
      <c r="F19" s="64">
        <f t="shared" ref="F19:F32" si="12">(C19-B19)/B19</f>
        <v>2.7336220898754733</v>
      </c>
      <c r="H19" s="24">
        <v>19.999000000000002</v>
      </c>
      <c r="I19" s="160">
        <v>65.945000000000007</v>
      </c>
      <c r="J19" s="309">
        <f t="shared" si="5"/>
        <v>4.1477906828911474E-3</v>
      </c>
      <c r="K19" s="259">
        <f t="shared" si="6"/>
        <v>1.3109725489962197E-2</v>
      </c>
      <c r="L19" s="64">
        <f t="shared" si="7"/>
        <v>2.2974148707435371</v>
      </c>
      <c r="N19" s="39">
        <f t="shared" si="1"/>
        <v>10.827828911748782</v>
      </c>
      <c r="O19" s="173">
        <f t="shared" si="2"/>
        <v>9.5627900232018579</v>
      </c>
      <c r="P19" s="64">
        <f t="shared" ref="P19:P24" si="13">(O19-N19)/N19</f>
        <v>-0.11683218296645673</v>
      </c>
    </row>
    <row r="20" spans="1:16" ht="20.100000000000001" customHeight="1" x14ac:dyDescent="0.25">
      <c r="A20" s="13" t="s">
        <v>174</v>
      </c>
      <c r="B20" s="24">
        <v>33.199999999999996</v>
      </c>
      <c r="C20" s="160">
        <v>43.49</v>
      </c>
      <c r="D20" s="309">
        <f t="shared" si="3"/>
        <v>4.8375487033329523E-3</v>
      </c>
      <c r="E20" s="259">
        <f t="shared" si="0"/>
        <v>6.7251710673831532E-3</v>
      </c>
      <c r="F20" s="64">
        <f t="shared" si="12"/>
        <v>0.30993975903614479</v>
      </c>
      <c r="H20" s="24">
        <v>22.231000000000002</v>
      </c>
      <c r="I20" s="160">
        <v>54.181000000000004</v>
      </c>
      <c r="J20" s="309">
        <f t="shared" si="5"/>
        <v>4.6107072689311017E-3</v>
      </c>
      <c r="K20" s="259">
        <f t="shared" si="6"/>
        <v>1.0771067355700079E-2</v>
      </c>
      <c r="L20" s="64">
        <f t="shared" ref="L20:L29" si="14">(I20-H20)/H20</f>
        <v>1.4371823129863703</v>
      </c>
      <c r="N20" s="39">
        <f t="shared" si="1"/>
        <v>6.696084337349399</v>
      </c>
      <c r="O20" s="173">
        <f t="shared" si="2"/>
        <v>12.458266268107611</v>
      </c>
      <c r="P20" s="64">
        <f t="shared" si="13"/>
        <v>0.86053007107720114</v>
      </c>
    </row>
    <row r="21" spans="1:16" ht="20.100000000000001" customHeight="1" x14ac:dyDescent="0.25">
      <c r="A21" s="13" t="s">
        <v>166</v>
      </c>
      <c r="B21" s="24">
        <v>88.4</v>
      </c>
      <c r="C21" s="160">
        <v>76.319999999999993</v>
      </c>
      <c r="D21" s="309">
        <f t="shared" si="3"/>
        <v>1.2880701969115454E-2</v>
      </c>
      <c r="E21" s="259">
        <f t="shared" si="0"/>
        <v>1.1801909769204005E-2</v>
      </c>
      <c r="F21" s="64">
        <f t="shared" si="12"/>
        <v>-0.13665158371040736</v>
      </c>
      <c r="H21" s="24">
        <v>53.823</v>
      </c>
      <c r="I21" s="160">
        <v>51.962000000000003</v>
      </c>
      <c r="J21" s="309">
        <f t="shared" si="5"/>
        <v>1.1162885040514537E-2</v>
      </c>
      <c r="K21" s="259">
        <f t="shared" si="6"/>
        <v>1.0329934883757913E-2</v>
      </c>
      <c r="L21" s="64">
        <f t="shared" si="14"/>
        <v>-3.4576296378871434E-2</v>
      </c>
      <c r="N21" s="39">
        <f t="shared" si="1"/>
        <v>6.0885746606334834</v>
      </c>
      <c r="O21" s="173">
        <f t="shared" si="2"/>
        <v>6.8084381551362689</v>
      </c>
      <c r="P21" s="64">
        <f t="shared" si="13"/>
        <v>0.11823185796786921</v>
      </c>
    </row>
    <row r="22" spans="1:16" ht="20.100000000000001" customHeight="1" x14ac:dyDescent="0.25">
      <c r="A22" s="13" t="s">
        <v>182</v>
      </c>
      <c r="B22" s="24">
        <v>123.16000000000001</v>
      </c>
      <c r="C22" s="160">
        <v>45.61</v>
      </c>
      <c r="D22" s="309">
        <f t="shared" si="3"/>
        <v>1.7945557177785738E-2</v>
      </c>
      <c r="E22" s="259">
        <f t="shared" si="0"/>
        <v>7.053001894305487E-3</v>
      </c>
      <c r="F22" s="64">
        <f t="shared" si="12"/>
        <v>-0.62966872361156223</v>
      </c>
      <c r="H22" s="24">
        <v>95.537999999999997</v>
      </c>
      <c r="I22" s="160">
        <v>43.91</v>
      </c>
      <c r="J22" s="309">
        <f t="shared" si="5"/>
        <v>1.9814572041704805E-2</v>
      </c>
      <c r="K22" s="259">
        <f t="shared" si="6"/>
        <v>8.729214440279626E-3</v>
      </c>
      <c r="L22" s="64">
        <f t="shared" si="14"/>
        <v>-0.5403923046327116</v>
      </c>
      <c r="N22" s="39">
        <f t="shared" si="1"/>
        <v>7.7572263721987644</v>
      </c>
      <c r="O22" s="173">
        <f t="shared" si="2"/>
        <v>9.6272747204560396</v>
      </c>
      <c r="P22" s="64">
        <f t="shared" si="13"/>
        <v>0.24107177727330073</v>
      </c>
    </row>
    <row r="23" spans="1:16" ht="20.100000000000001" customHeight="1" x14ac:dyDescent="0.25">
      <c r="A23" s="13" t="s">
        <v>185</v>
      </c>
      <c r="B23" s="24">
        <v>12.11</v>
      </c>
      <c r="C23" s="160">
        <v>16.73</v>
      </c>
      <c r="D23" s="309">
        <f t="shared" si="3"/>
        <v>1.7645396023301823E-3</v>
      </c>
      <c r="E23" s="259">
        <f t="shared" si="0"/>
        <v>2.5870800634012455E-3</v>
      </c>
      <c r="F23" s="64">
        <f t="shared" si="12"/>
        <v>0.38150289017341049</v>
      </c>
      <c r="H23" s="24">
        <v>16.640999999999998</v>
      </c>
      <c r="I23" s="160">
        <v>38.073</v>
      </c>
      <c r="J23" s="309">
        <f t="shared" si="5"/>
        <v>3.4513418047898183E-3</v>
      </c>
      <c r="K23" s="259">
        <f t="shared" si="6"/>
        <v>7.5688312772663677E-3</v>
      </c>
      <c r="L23" s="64">
        <f t="shared" si="14"/>
        <v>1.2879033711916354</v>
      </c>
      <c r="N23" s="39">
        <f t="shared" si="1"/>
        <v>13.741535920726671</v>
      </c>
      <c r="O23" s="173">
        <f t="shared" si="2"/>
        <v>22.757322175732217</v>
      </c>
      <c r="P23" s="64">
        <f t="shared" si="13"/>
        <v>0.65609741931444732</v>
      </c>
    </row>
    <row r="24" spans="1:16" ht="20.100000000000001" customHeight="1" x14ac:dyDescent="0.25">
      <c r="A24" s="13" t="s">
        <v>209</v>
      </c>
      <c r="B24" s="24">
        <v>0.41</v>
      </c>
      <c r="C24" s="160">
        <v>11.44</v>
      </c>
      <c r="D24" s="309">
        <f t="shared" si="3"/>
        <v>5.9740812300196102E-5</v>
      </c>
      <c r="E24" s="259">
        <f t="shared" si="0"/>
        <v>1.7690493679205167E-3</v>
      </c>
      <c r="F24" s="64">
        <f t="shared" si="12"/>
        <v>26.902439024390244</v>
      </c>
      <c r="H24" s="24">
        <v>23.649000000000001</v>
      </c>
      <c r="I24" s="160">
        <v>37.920999999999999</v>
      </c>
      <c r="J24" s="309">
        <f t="shared" si="5"/>
        <v>4.9048003330012871E-3</v>
      </c>
      <c r="K24" s="259">
        <f t="shared" si="6"/>
        <v>7.5386140011351336E-3</v>
      </c>
      <c r="L24" s="64">
        <f t="shared" si="14"/>
        <v>0.60349274810774234</v>
      </c>
      <c r="N24" s="39">
        <f t="shared" si="1"/>
        <v>576.80487804878055</v>
      </c>
      <c r="O24" s="173">
        <f t="shared" si="2"/>
        <v>33.147727272727273</v>
      </c>
      <c r="P24" s="64">
        <f t="shared" si="13"/>
        <v>-0.94253216549613861</v>
      </c>
    </row>
    <row r="25" spans="1:16" ht="20.100000000000001" customHeight="1" x14ac:dyDescent="0.25">
      <c r="A25" s="13" t="s">
        <v>197</v>
      </c>
      <c r="B25" s="24">
        <v>88.02</v>
      </c>
      <c r="C25" s="160">
        <v>42.75</v>
      </c>
      <c r="D25" s="309">
        <f t="shared" si="3"/>
        <v>1.2825332435764052E-2</v>
      </c>
      <c r="E25" s="259">
        <f t="shared" si="0"/>
        <v>6.6107395523253574E-3</v>
      </c>
      <c r="F25" s="64">
        <f t="shared" si="12"/>
        <v>-0.51431492842535786</v>
      </c>
      <c r="H25" s="24">
        <v>65.111000000000004</v>
      </c>
      <c r="I25" s="160">
        <v>35.752000000000002</v>
      </c>
      <c r="J25" s="309">
        <f t="shared" si="5"/>
        <v>1.3504015158444196E-2</v>
      </c>
      <c r="K25" s="259">
        <f t="shared" si="6"/>
        <v>7.1074214226571905E-3</v>
      </c>
      <c r="L25" s="64">
        <f t="shared" si="14"/>
        <v>-0.45090691281043144</v>
      </c>
      <c r="N25" s="39">
        <f t="shared" ref="N25:N27" si="15">(H25/B25)*10</f>
        <v>7.3972960690752112</v>
      </c>
      <c r="O25" s="173">
        <f t="shared" ref="O25:O27" si="16">(I25/C25)*10</f>
        <v>8.3630409356725153</v>
      </c>
      <c r="P25" s="64">
        <f t="shared" ref="P25:P27" si="17">(O25-N25)/N25</f>
        <v>0.13055376688715378</v>
      </c>
    </row>
    <row r="26" spans="1:16" ht="20.100000000000001" customHeight="1" x14ac:dyDescent="0.25">
      <c r="A26" s="13" t="s">
        <v>190</v>
      </c>
      <c r="B26" s="24">
        <v>22.17</v>
      </c>
      <c r="C26" s="160">
        <v>45.72</v>
      </c>
      <c r="D26" s="309">
        <f t="shared" si="3"/>
        <v>3.2303751431593847E-3</v>
      </c>
      <c r="E26" s="259">
        <f t="shared" si="0"/>
        <v>7.070011984381645E-3</v>
      </c>
      <c r="F26" s="64">
        <f t="shared" si="12"/>
        <v>1.0622462787550742</v>
      </c>
      <c r="H26" s="24">
        <v>17.911000000000001</v>
      </c>
      <c r="I26" s="160">
        <v>30.098000000000003</v>
      </c>
      <c r="J26" s="309">
        <f t="shared" si="5"/>
        <v>3.7147396830473195E-3</v>
      </c>
      <c r="K26" s="259">
        <f t="shared" si="6"/>
        <v>5.9834182697229834E-3</v>
      </c>
      <c r="L26" s="64">
        <f t="shared" si="14"/>
        <v>0.68041985372117697</v>
      </c>
      <c r="N26" s="39">
        <f t="shared" si="15"/>
        <v>8.0789354984212896</v>
      </c>
      <c r="O26" s="173">
        <f t="shared" si="16"/>
        <v>6.5831146106736664</v>
      </c>
      <c r="P26" s="64">
        <f t="shared" si="17"/>
        <v>-0.18515074022312997</v>
      </c>
    </row>
    <row r="27" spans="1:16" ht="20.100000000000001" customHeight="1" x14ac:dyDescent="0.25">
      <c r="A27" s="13" t="s">
        <v>172</v>
      </c>
      <c r="B27" s="24">
        <v>60.14</v>
      </c>
      <c r="C27" s="160">
        <v>37.79</v>
      </c>
      <c r="D27" s="309">
        <f t="shared" si="3"/>
        <v>8.7629571993507165E-3</v>
      </c>
      <c r="E27" s="259">
        <f t="shared" si="0"/>
        <v>5.8437391270731052E-3</v>
      </c>
      <c r="F27" s="64">
        <f t="shared" si="12"/>
        <v>-0.37163285666777524</v>
      </c>
      <c r="H27" s="24">
        <v>44.808</v>
      </c>
      <c r="I27" s="160">
        <v>28.68</v>
      </c>
      <c r="J27" s="309">
        <f t="shared" si="5"/>
        <v>9.2931749046945601E-3</v>
      </c>
      <c r="K27" s="259">
        <f t="shared" si="6"/>
        <v>5.7015228910776514E-3</v>
      </c>
      <c r="L27" s="64">
        <f t="shared" si="14"/>
        <v>-0.35993572576325655</v>
      </c>
      <c r="N27" s="39">
        <f t="shared" si="15"/>
        <v>7.4506152311273697</v>
      </c>
      <c r="O27" s="173">
        <f t="shared" si="16"/>
        <v>7.5893093410955279</v>
      </c>
      <c r="P27" s="64">
        <f t="shared" si="17"/>
        <v>1.861512179406587E-2</v>
      </c>
    </row>
    <row r="28" spans="1:16" ht="20.100000000000001" customHeight="1" x14ac:dyDescent="0.25">
      <c r="A28" s="13" t="s">
        <v>178</v>
      </c>
      <c r="B28" s="24">
        <v>55.019999999999996</v>
      </c>
      <c r="C28" s="160">
        <v>42.04</v>
      </c>
      <c r="D28" s="309">
        <f t="shared" si="3"/>
        <v>8.0169255920897308E-3</v>
      </c>
      <c r="E28" s="259">
        <f t="shared" si="0"/>
        <v>6.5009471527428782E-3</v>
      </c>
      <c r="F28" s="64">
        <f t="shared" si="12"/>
        <v>-0.23591421301344961</v>
      </c>
      <c r="H28" s="24">
        <v>47.191000000000003</v>
      </c>
      <c r="I28" s="160">
        <v>27.257999999999999</v>
      </c>
      <c r="J28" s="309">
        <f t="shared" si="5"/>
        <v>9.7874088762596196E-3</v>
      </c>
      <c r="K28" s="259">
        <f t="shared" si="6"/>
        <v>5.4188323209551819E-3</v>
      </c>
      <c r="L28" s="64">
        <f t="shared" si="14"/>
        <v>-0.42238986247377686</v>
      </c>
      <c r="N28" s="39">
        <f t="shared" ref="N28:N29" si="18">(H28/B28)*10</f>
        <v>8.5770628862231924</v>
      </c>
      <c r="O28" s="173">
        <f t="shared" ref="O28:O29" si="19">(I28/C28)*10</f>
        <v>6.4838249286393914</v>
      </c>
      <c r="P28" s="64">
        <f t="shared" ref="P28:P29" si="20">(O28-N28)/N28</f>
        <v>-0.24405067158199809</v>
      </c>
    </row>
    <row r="29" spans="1:16" ht="20.100000000000001" customHeight="1" x14ac:dyDescent="0.25">
      <c r="A29" s="13" t="s">
        <v>165</v>
      </c>
      <c r="B29" s="24">
        <v>61.59</v>
      </c>
      <c r="C29" s="160">
        <v>52.01</v>
      </c>
      <c r="D29" s="309">
        <f t="shared" si="3"/>
        <v>8.9742356818758012E-3</v>
      </c>
      <c r="E29" s="259">
        <f t="shared" si="0"/>
        <v>8.042679862372908E-3</v>
      </c>
      <c r="F29" s="64">
        <f t="shared" si="12"/>
        <v>-0.15554473128754676</v>
      </c>
      <c r="H29" s="24">
        <v>41.277999999999999</v>
      </c>
      <c r="I29" s="160">
        <v>23.881999999999998</v>
      </c>
      <c r="J29" s="309">
        <f t="shared" si="5"/>
        <v>8.5610532430811931E-3</v>
      </c>
      <c r="K29" s="259">
        <f t="shared" si="6"/>
        <v>4.7476907142509229E-3</v>
      </c>
      <c r="L29" s="64">
        <f t="shared" si="14"/>
        <v>-0.42143514705169827</v>
      </c>
      <c r="N29" s="39">
        <f t="shared" si="18"/>
        <v>6.7020620230556904</v>
      </c>
      <c r="O29" s="173">
        <f t="shared" si="19"/>
        <v>4.5918092674485669</v>
      </c>
      <c r="P29" s="64">
        <f t="shared" si="20"/>
        <v>-0.3148661931727379</v>
      </c>
    </row>
    <row r="30" spans="1:16" ht="20.100000000000001" customHeight="1" x14ac:dyDescent="0.25">
      <c r="A30" s="13" t="s">
        <v>188</v>
      </c>
      <c r="B30" s="24">
        <v>74.05</v>
      </c>
      <c r="C30" s="160">
        <v>7.01</v>
      </c>
      <c r="D30" s="309">
        <f t="shared" si="3"/>
        <v>1.0789773538608589E-2</v>
      </c>
      <c r="E30" s="259">
        <f t="shared" si="0"/>
        <v>1.0840066493988481E-3</v>
      </c>
      <c r="F30" s="64">
        <f t="shared" si="12"/>
        <v>-0.90533423362592835</v>
      </c>
      <c r="H30" s="24">
        <v>36.694000000000003</v>
      </c>
      <c r="I30" s="160">
        <v>17.236999999999998</v>
      </c>
      <c r="J30" s="309">
        <f t="shared" si="5"/>
        <v>7.6103320825045137E-3</v>
      </c>
      <c r="K30" s="259">
        <f t="shared" si="6"/>
        <v>3.4266788728558395E-3</v>
      </c>
      <c r="L30" s="64">
        <f t="shared" ref="L30:L31" si="21">(I30-H30)/H30</f>
        <v>-0.53025017714067701</v>
      </c>
      <c r="N30" s="39">
        <f t="shared" ref="N30:N31" si="22">(H30/B30)*10</f>
        <v>4.9553004726536134</v>
      </c>
      <c r="O30" s="173">
        <f t="shared" ref="O30:O31" si="23">(I30/C30)*10</f>
        <v>24.589158345221112</v>
      </c>
      <c r="P30" s="64">
        <f t="shared" ref="P30:P31" si="24">(O30-N30)/N30</f>
        <v>3.9621932072372128</v>
      </c>
    </row>
    <row r="31" spans="1:16" ht="20.100000000000001" customHeight="1" x14ac:dyDescent="0.25">
      <c r="A31" s="13" t="s">
        <v>176</v>
      </c>
      <c r="B31" s="24">
        <v>18.7</v>
      </c>
      <c r="C31" s="160">
        <v>30</v>
      </c>
      <c r="D31" s="309">
        <f t="shared" si="3"/>
        <v>2.7247638780821151E-3</v>
      </c>
      <c r="E31" s="259">
        <f t="shared" si="0"/>
        <v>4.6391154753160401E-3</v>
      </c>
      <c r="F31" s="64">
        <f t="shared" si="12"/>
        <v>0.60427807486631024</v>
      </c>
      <c r="H31" s="24">
        <v>14.161999999999999</v>
      </c>
      <c r="I31" s="160">
        <v>16.948</v>
      </c>
      <c r="J31" s="309">
        <f t="shared" si="5"/>
        <v>2.9371974424273425E-3</v>
      </c>
      <c r="K31" s="259">
        <f t="shared" si="6"/>
        <v>3.3692262886326377E-3</v>
      </c>
      <c r="L31" s="64">
        <f t="shared" si="21"/>
        <v>0.19672362660641163</v>
      </c>
      <c r="N31" s="39">
        <f t="shared" si="22"/>
        <v>7.5732620320855615</v>
      </c>
      <c r="O31" s="173">
        <f t="shared" si="23"/>
        <v>5.6493333333333338</v>
      </c>
      <c r="P31" s="64">
        <f t="shared" si="24"/>
        <v>-0.25404227274867008</v>
      </c>
    </row>
    <row r="32" spans="1:16" ht="20.100000000000001" customHeight="1" thickBot="1" x14ac:dyDescent="0.3">
      <c r="A32" s="13" t="s">
        <v>17</v>
      </c>
      <c r="B32" s="24">
        <f>B33-SUM(B7:B31)</f>
        <v>304.08000000000175</v>
      </c>
      <c r="C32" s="160">
        <f>C33-SUM(C7:C31)</f>
        <v>125.6800000000012</v>
      </c>
      <c r="D32" s="309">
        <f t="shared" si="3"/>
        <v>4.4307283424984724E-2</v>
      </c>
      <c r="E32" s="259">
        <f t="shared" si="0"/>
        <v>1.9434801097924184E-2</v>
      </c>
      <c r="F32" s="64">
        <f t="shared" si="12"/>
        <v>-0.58668771375953543</v>
      </c>
      <c r="H32" s="24">
        <f>H33-SUM(H7:H31)</f>
        <v>199.62099999999919</v>
      </c>
      <c r="I32" s="160">
        <f>I33-SUM(I7:I31)</f>
        <v>109.27900000000045</v>
      </c>
      <c r="J32" s="309">
        <f t="shared" si="5"/>
        <v>4.140137626428373E-2</v>
      </c>
      <c r="K32" s="259">
        <f t="shared" si="6"/>
        <v>2.1724432357534074E-2</v>
      </c>
      <c r="L32" s="64">
        <f t="shared" si="7"/>
        <v>-0.4525676156316174</v>
      </c>
      <c r="N32" s="39">
        <f t="shared" si="1"/>
        <v>6.5647526966587098</v>
      </c>
      <c r="O32" s="173">
        <f t="shared" si="2"/>
        <v>8.6950190961170755</v>
      </c>
      <c r="P32" s="64">
        <f t="shared" si="8"/>
        <v>0.32450063207142843</v>
      </c>
    </row>
    <row r="33" spans="1:16" ht="26.25" customHeight="1" thickBot="1" x14ac:dyDescent="0.3">
      <c r="A33" s="17" t="s">
        <v>18</v>
      </c>
      <c r="B33" s="22">
        <v>6862.9800000000023</v>
      </c>
      <c r="C33" s="165">
        <v>6466.7499999999991</v>
      </c>
      <c r="D33" s="305">
        <f>SUM(D7:D32)</f>
        <v>0.99999999999999989</v>
      </c>
      <c r="E33" s="306">
        <f>SUM(E7:E32)</f>
        <v>1.0000000000000004</v>
      </c>
      <c r="F33" s="69">
        <f>(C33-B33)/B33</f>
        <v>-5.7734395262699738E-2</v>
      </c>
      <c r="G33" s="2"/>
      <c r="H33" s="22">
        <v>4821.6029999999992</v>
      </c>
      <c r="I33" s="165">
        <v>5030.2350000000015</v>
      </c>
      <c r="J33" s="305">
        <f>SUM(J7:J32)</f>
        <v>1</v>
      </c>
      <c r="K33" s="306">
        <f>SUM(K7:K32)</f>
        <v>0.99999999999999967</v>
      </c>
      <c r="L33" s="69">
        <f t="shared" si="7"/>
        <v>4.3270256800487801E-2</v>
      </c>
      <c r="N33" s="34">
        <f t="shared" si="1"/>
        <v>7.0255238977820103</v>
      </c>
      <c r="O33" s="166">
        <f>(I33/C33)*10</f>
        <v>7.7786136776587966</v>
      </c>
      <c r="P33" s="69">
        <f t="shared" si="8"/>
        <v>0.1071933980773363</v>
      </c>
    </row>
    <row r="35" spans="1:16" ht="15.75" thickBot="1" x14ac:dyDescent="0.3"/>
    <row r="36" spans="1:16" x14ac:dyDescent="0.25">
      <c r="A36" s="467" t="s">
        <v>2</v>
      </c>
      <c r="B36" s="454" t="s">
        <v>1</v>
      </c>
      <c r="C36" s="450"/>
      <c r="D36" s="454" t="s">
        <v>104</v>
      </c>
      <c r="E36" s="450"/>
      <c r="F36" s="148" t="s">
        <v>0</v>
      </c>
      <c r="H36" s="465" t="s">
        <v>19</v>
      </c>
      <c r="I36" s="466"/>
      <c r="J36" s="454" t="s">
        <v>104</v>
      </c>
      <c r="K36" s="455"/>
      <c r="L36" s="148" t="s">
        <v>0</v>
      </c>
      <c r="N36" s="462" t="s">
        <v>22</v>
      </c>
      <c r="O36" s="450"/>
      <c r="P36" s="148" t="s">
        <v>0</v>
      </c>
    </row>
    <row r="37" spans="1:16" x14ac:dyDescent="0.25">
      <c r="A37" s="468"/>
      <c r="B37" s="457" t="str">
        <f>B5</f>
        <v>jan-abril</v>
      </c>
      <c r="C37" s="459"/>
      <c r="D37" s="457" t="str">
        <f>B5</f>
        <v>jan-abril</v>
      </c>
      <c r="E37" s="459"/>
      <c r="F37" s="149" t="str">
        <f>F5</f>
        <v>2022/2021</v>
      </c>
      <c r="H37" s="460" t="str">
        <f>B5</f>
        <v>jan-abril</v>
      </c>
      <c r="I37" s="459"/>
      <c r="J37" s="457" t="str">
        <f>B5</f>
        <v>jan-abril</v>
      </c>
      <c r="K37" s="458"/>
      <c r="L37" s="149" t="str">
        <f>L5</f>
        <v>2022/2021</v>
      </c>
      <c r="N37" s="460" t="str">
        <f>B5</f>
        <v>jan-abril</v>
      </c>
      <c r="O37" s="458"/>
      <c r="P37" s="149" t="str">
        <f>P5</f>
        <v>2022/2021</v>
      </c>
    </row>
    <row r="38" spans="1:16" ht="19.5" customHeight="1" thickBot="1" x14ac:dyDescent="0.3">
      <c r="A38" s="469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162</v>
      </c>
      <c r="B39" s="45">
        <v>1443.9399999999998</v>
      </c>
      <c r="C39" s="167">
        <v>1578.6100000000001</v>
      </c>
      <c r="D39" s="309">
        <f t="shared" ref="D39:D56" si="25">B39/$B$57</f>
        <v>0.37822248998087848</v>
      </c>
      <c r="E39" s="308">
        <f t="shared" ref="E39:E56" si="26">C39/$C$57</f>
        <v>0.41499449253798049</v>
      </c>
      <c r="F39" s="64">
        <f>(C39-B39)/B39</f>
        <v>9.3265648157125861E-2</v>
      </c>
      <c r="H39" s="45">
        <v>545.14200000000005</v>
      </c>
      <c r="I39" s="167">
        <v>661.68700000000001</v>
      </c>
      <c r="J39" s="309">
        <f t="shared" ref="J39:J54" si="27">H39/$H$57</f>
        <v>0.30802742029535807</v>
      </c>
      <c r="K39" s="308">
        <f t="shared" ref="K39:K56" si="28">I39/$I$57</f>
        <v>0.32950521457101978</v>
      </c>
      <c r="L39" s="64">
        <f>(I39-H39)/H39</f>
        <v>0.21378833404874317</v>
      </c>
      <c r="N39" s="39">
        <f t="shared" ref="N39:N57" si="29">(H39/B39)*10</f>
        <v>3.7753784783301252</v>
      </c>
      <c r="O39" s="172">
        <f t="shared" ref="O39:O57" si="30">(I39/C39)*10</f>
        <v>4.1915799342459508</v>
      </c>
      <c r="P39" s="73">
        <f t="shared" si="8"/>
        <v>0.11024098863325466</v>
      </c>
    </row>
    <row r="40" spans="1:16" ht="20.100000000000001" customHeight="1" x14ac:dyDescent="0.25">
      <c r="A40" s="44" t="s">
        <v>167</v>
      </c>
      <c r="B40" s="24">
        <v>1162.6599999999999</v>
      </c>
      <c r="C40" s="160">
        <v>817.64</v>
      </c>
      <c r="D40" s="309">
        <f t="shared" si="25"/>
        <v>0.30454462110694913</v>
      </c>
      <c r="E40" s="259">
        <f t="shared" si="26"/>
        <v>0.21494612151117398</v>
      </c>
      <c r="F40" s="64">
        <f t="shared" ref="F40:F57" si="31">(C40-B40)/B40</f>
        <v>-0.29675055476235523</v>
      </c>
      <c r="H40" s="24">
        <v>488.26100000000002</v>
      </c>
      <c r="I40" s="160">
        <v>375.88900000000001</v>
      </c>
      <c r="J40" s="309">
        <f t="shared" si="27"/>
        <v>0.27588733992396813</v>
      </c>
      <c r="K40" s="259">
        <f t="shared" si="28"/>
        <v>0.18718425116389784</v>
      </c>
      <c r="L40" s="64">
        <f t="shared" ref="L40:L57" si="32">(I40-H40)/H40</f>
        <v>-0.23014740067300074</v>
      </c>
      <c r="N40" s="39">
        <f t="shared" si="29"/>
        <v>4.1995166256687257</v>
      </c>
      <c r="O40" s="173">
        <f t="shared" si="30"/>
        <v>4.5972432855535441</v>
      </c>
      <c r="P40" s="64">
        <f t="shared" si="8"/>
        <v>9.4707723611282255E-2</v>
      </c>
    </row>
    <row r="41" spans="1:16" ht="20.100000000000001" customHeight="1" x14ac:dyDescent="0.25">
      <c r="A41" s="44" t="s">
        <v>169</v>
      </c>
      <c r="B41" s="24">
        <v>509.6</v>
      </c>
      <c r="C41" s="160">
        <v>528.27</v>
      </c>
      <c r="D41" s="309">
        <f t="shared" si="25"/>
        <v>0.13348351101448516</v>
      </c>
      <c r="E41" s="259">
        <f t="shared" si="26"/>
        <v>0.13887479527751562</v>
      </c>
      <c r="F41" s="64">
        <f t="shared" si="31"/>
        <v>3.6636577708006199E-2</v>
      </c>
      <c r="H41" s="24">
        <v>282.43799999999999</v>
      </c>
      <c r="I41" s="160">
        <v>349.09000000000003</v>
      </c>
      <c r="J41" s="309">
        <f t="shared" si="27"/>
        <v>0.15958896678916748</v>
      </c>
      <c r="K41" s="259">
        <f t="shared" si="28"/>
        <v>0.17383895309201677</v>
      </c>
      <c r="L41" s="64">
        <f t="shared" si="32"/>
        <v>0.23598807525899507</v>
      </c>
      <c r="N41" s="39">
        <f t="shared" si="29"/>
        <v>5.54234693877551</v>
      </c>
      <c r="O41" s="173">
        <f t="shared" si="30"/>
        <v>6.6081738504931202</v>
      </c>
      <c r="P41" s="64">
        <f t="shared" si="8"/>
        <v>0.19230606158211508</v>
      </c>
    </row>
    <row r="42" spans="1:16" ht="20.100000000000001" customHeight="1" x14ac:dyDescent="0.25">
      <c r="A42" s="44" t="s">
        <v>173</v>
      </c>
      <c r="B42" s="24">
        <v>196.21</v>
      </c>
      <c r="C42" s="160">
        <v>281.52</v>
      </c>
      <c r="D42" s="309">
        <f t="shared" si="25"/>
        <v>5.1394818870000261E-2</v>
      </c>
      <c r="E42" s="259">
        <f t="shared" si="26"/>
        <v>7.4007671013925067E-2</v>
      </c>
      <c r="F42" s="64">
        <f t="shared" si="31"/>
        <v>0.43478925640894944</v>
      </c>
      <c r="H42" s="24">
        <v>95.546000000000006</v>
      </c>
      <c r="I42" s="160">
        <v>175.22399999999999</v>
      </c>
      <c r="J42" s="309">
        <f t="shared" si="27"/>
        <v>5.3987379250801229E-2</v>
      </c>
      <c r="K42" s="259">
        <f t="shared" si="28"/>
        <v>8.7257603244422763E-2</v>
      </c>
      <c r="L42" s="64">
        <f t="shared" si="32"/>
        <v>0.83392292717643834</v>
      </c>
      <c r="N42" s="39">
        <f t="shared" si="29"/>
        <v>4.869578512817899</v>
      </c>
      <c r="O42" s="173">
        <f t="shared" si="30"/>
        <v>6.2242114236999146</v>
      </c>
      <c r="P42" s="64">
        <f t="shared" si="8"/>
        <v>0.27818278467351881</v>
      </c>
    </row>
    <row r="43" spans="1:16" ht="20.100000000000001" customHeight="1" x14ac:dyDescent="0.25">
      <c r="A43" s="44" t="s">
        <v>168</v>
      </c>
      <c r="B43" s="24">
        <v>89.59</v>
      </c>
      <c r="C43" s="160">
        <v>182.95</v>
      </c>
      <c r="D43" s="309">
        <f t="shared" si="25"/>
        <v>2.3467008932079522E-2</v>
      </c>
      <c r="E43" s="259">
        <f t="shared" si="26"/>
        <v>4.8094996490471692E-2</v>
      </c>
      <c r="F43" s="64">
        <f t="shared" si="31"/>
        <v>1.0420805893514899</v>
      </c>
      <c r="H43" s="24">
        <v>43.166000000000011</v>
      </c>
      <c r="I43" s="160">
        <v>97.195000000000007</v>
      </c>
      <c r="J43" s="309">
        <f t="shared" si="27"/>
        <v>2.4390547095012729E-2</v>
      </c>
      <c r="K43" s="259">
        <f t="shared" si="28"/>
        <v>4.8400919664781494E-2</v>
      </c>
      <c r="L43" s="64">
        <f t="shared" si="32"/>
        <v>1.2516563962377794</v>
      </c>
      <c r="N43" s="39">
        <f t="shared" si="29"/>
        <v>4.8181716709454196</v>
      </c>
      <c r="O43" s="173">
        <f t="shared" si="30"/>
        <v>5.312653730527467</v>
      </c>
      <c r="P43" s="64">
        <f t="shared" si="8"/>
        <v>0.10262856812759026</v>
      </c>
    </row>
    <row r="44" spans="1:16" ht="20.100000000000001" customHeight="1" x14ac:dyDescent="0.25">
      <c r="A44" s="44" t="s">
        <v>175</v>
      </c>
      <c r="B44" s="24">
        <v>101</v>
      </c>
      <c r="C44" s="160">
        <v>124.32000000000001</v>
      </c>
      <c r="D44" s="309">
        <f t="shared" si="25"/>
        <v>2.6455719412211538E-2</v>
      </c>
      <c r="E44" s="259">
        <f t="shared" si="26"/>
        <v>3.2681989416209027E-2</v>
      </c>
      <c r="F44" s="64">
        <f t="shared" si="31"/>
        <v>0.23089108910891096</v>
      </c>
      <c r="H44" s="24">
        <v>90.670999999999992</v>
      </c>
      <c r="I44" s="160">
        <v>95.996000000000009</v>
      </c>
      <c r="J44" s="309">
        <f t="shared" si="27"/>
        <v>5.1232805811330641E-2</v>
      </c>
      <c r="K44" s="259">
        <f t="shared" si="28"/>
        <v>4.7803844684812635E-2</v>
      </c>
      <c r="L44" s="64">
        <f t="shared" si="32"/>
        <v>5.8728810755368503E-2</v>
      </c>
      <c r="N44" s="39">
        <f t="shared" si="29"/>
        <v>8.9773267326732658</v>
      </c>
      <c r="O44" s="173">
        <f t="shared" si="30"/>
        <v>7.7216859716859716</v>
      </c>
      <c r="P44" s="64">
        <f t="shared" si="8"/>
        <v>-0.13986800284513984</v>
      </c>
    </row>
    <row r="45" spans="1:16" ht="20.100000000000001" customHeight="1" x14ac:dyDescent="0.25">
      <c r="A45" s="44" t="s">
        <v>180</v>
      </c>
      <c r="B45" s="24">
        <v>18.470000000000002</v>
      </c>
      <c r="C45" s="160">
        <v>68.959999999999994</v>
      </c>
      <c r="D45" s="309">
        <f t="shared" si="25"/>
        <v>4.8379914608272E-3</v>
      </c>
      <c r="E45" s="259">
        <f t="shared" si="26"/>
        <v>1.8128619611822508E-2</v>
      </c>
      <c r="F45" s="64">
        <f t="shared" si="31"/>
        <v>2.7336220898754733</v>
      </c>
      <c r="H45" s="24">
        <v>19.999000000000002</v>
      </c>
      <c r="I45" s="160">
        <v>65.945000000000007</v>
      </c>
      <c r="J45" s="309">
        <f t="shared" si="27"/>
        <v>1.1300249069942999E-2</v>
      </c>
      <c r="K45" s="259">
        <f t="shared" si="28"/>
        <v>3.2839123898287109E-2</v>
      </c>
      <c r="L45" s="64">
        <f t="shared" si="32"/>
        <v>2.2974148707435371</v>
      </c>
      <c r="N45" s="39">
        <f t="shared" si="29"/>
        <v>10.827828911748782</v>
      </c>
      <c r="O45" s="173">
        <f t="shared" si="30"/>
        <v>9.5627900232018579</v>
      </c>
      <c r="P45" s="64">
        <f t="shared" si="8"/>
        <v>-0.11683218296645673</v>
      </c>
    </row>
    <row r="46" spans="1:16" ht="20.100000000000001" customHeight="1" x14ac:dyDescent="0.25">
      <c r="A46" s="44" t="s">
        <v>174</v>
      </c>
      <c r="B46" s="24">
        <v>33.199999999999996</v>
      </c>
      <c r="C46" s="160">
        <v>43.49</v>
      </c>
      <c r="D46" s="309">
        <f t="shared" si="25"/>
        <v>8.6963354899546822E-3</v>
      </c>
      <c r="E46" s="259">
        <f t="shared" si="26"/>
        <v>1.1432912803337601E-2</v>
      </c>
      <c r="F46" s="64">
        <f t="shared" si="31"/>
        <v>0.30993975903614479</v>
      </c>
      <c r="H46" s="24">
        <v>22.231000000000002</v>
      </c>
      <c r="I46" s="160">
        <v>54.181000000000004</v>
      </c>
      <c r="J46" s="309">
        <f t="shared" si="27"/>
        <v>1.2561419924691375E-2</v>
      </c>
      <c r="K46" s="259">
        <f t="shared" si="28"/>
        <v>2.698091700558183E-2</v>
      </c>
      <c r="L46" s="64">
        <f t="shared" si="32"/>
        <v>1.4371823129863703</v>
      </c>
      <c r="N46" s="39">
        <f t="shared" si="29"/>
        <v>6.696084337349399</v>
      </c>
      <c r="O46" s="173">
        <f t="shared" si="30"/>
        <v>12.458266268107611</v>
      </c>
      <c r="P46" s="64">
        <f t="shared" si="8"/>
        <v>0.86053007107720114</v>
      </c>
    </row>
    <row r="47" spans="1:16" ht="20.100000000000001" customHeight="1" x14ac:dyDescent="0.25">
      <c r="A47" s="44" t="s">
        <v>190</v>
      </c>
      <c r="B47" s="24">
        <v>22.17</v>
      </c>
      <c r="C47" s="160">
        <v>45.72</v>
      </c>
      <c r="D47" s="309">
        <f t="shared" si="25"/>
        <v>5.8071613798884149E-3</v>
      </c>
      <c r="E47" s="259">
        <f t="shared" si="26"/>
        <v>1.2019148617351002E-2</v>
      </c>
      <c r="F47" s="64">
        <f t="shared" si="31"/>
        <v>1.0622462787550742</v>
      </c>
      <c r="H47" s="24">
        <v>17.911000000000001</v>
      </c>
      <c r="I47" s="160">
        <v>30.098000000000003</v>
      </c>
      <c r="J47" s="309">
        <f t="shared" si="27"/>
        <v>1.0120444076791291E-2</v>
      </c>
      <c r="K47" s="259">
        <f t="shared" si="28"/>
        <v>1.4988125727358335E-2</v>
      </c>
      <c r="L47" s="64">
        <f t="shared" si="32"/>
        <v>0.68041985372117697</v>
      </c>
      <c r="N47" s="39">
        <f t="shared" si="29"/>
        <v>8.0789354984212896</v>
      </c>
      <c r="O47" s="173">
        <f t="shared" si="30"/>
        <v>6.5831146106736664</v>
      </c>
      <c r="P47" s="64">
        <f t="shared" si="8"/>
        <v>-0.18515074022312997</v>
      </c>
    </row>
    <row r="48" spans="1:16" ht="20.100000000000001" customHeight="1" x14ac:dyDescent="0.25">
      <c r="A48" s="44" t="s">
        <v>172</v>
      </c>
      <c r="B48" s="24">
        <v>60.14</v>
      </c>
      <c r="C48" s="160">
        <v>37.79</v>
      </c>
      <c r="D48" s="309">
        <f t="shared" si="25"/>
        <v>1.5752940251984177E-2</v>
      </c>
      <c r="E48" s="259">
        <f t="shared" si="26"/>
        <v>9.9344625163975148E-3</v>
      </c>
      <c r="F48" s="64">
        <f t="shared" si="31"/>
        <v>-0.37163285666777524</v>
      </c>
      <c r="H48" s="24">
        <v>44.808</v>
      </c>
      <c r="I48" s="160">
        <v>28.68</v>
      </c>
      <c r="J48" s="309">
        <f t="shared" si="27"/>
        <v>2.5318343933496967E-2</v>
      </c>
      <c r="K48" s="259">
        <f t="shared" si="28"/>
        <v>1.4281993682657885E-2</v>
      </c>
      <c r="L48" s="64">
        <f t="shared" si="32"/>
        <v>-0.35993572576325655</v>
      </c>
      <c r="N48" s="39">
        <f t="shared" si="29"/>
        <v>7.4506152311273697</v>
      </c>
      <c r="O48" s="173">
        <f t="shared" si="30"/>
        <v>7.5893093410955279</v>
      </c>
      <c r="P48" s="64">
        <f t="shared" si="8"/>
        <v>1.861512179406587E-2</v>
      </c>
    </row>
    <row r="49" spans="1:16" ht="20.100000000000001" customHeight="1" x14ac:dyDescent="0.25">
      <c r="A49" s="44" t="s">
        <v>188</v>
      </c>
      <c r="B49" s="24">
        <v>74.05</v>
      </c>
      <c r="C49" s="160">
        <v>7.01</v>
      </c>
      <c r="D49" s="309">
        <f t="shared" si="25"/>
        <v>1.9396495272022418E-2</v>
      </c>
      <c r="E49" s="259">
        <f t="shared" si="26"/>
        <v>1.8428309669210527E-3</v>
      </c>
      <c r="F49" s="64">
        <f t="shared" si="31"/>
        <v>-0.90533423362592835</v>
      </c>
      <c r="H49" s="24">
        <v>36.694000000000003</v>
      </c>
      <c r="I49" s="160">
        <v>17.236999999999998</v>
      </c>
      <c r="J49" s="309">
        <f t="shared" si="27"/>
        <v>2.0733603648806859E-2</v>
      </c>
      <c r="K49" s="259">
        <f t="shared" si="28"/>
        <v>8.5836375560660368E-3</v>
      </c>
      <c r="L49" s="64">
        <f t="shared" si="32"/>
        <v>-0.53025017714067701</v>
      </c>
      <c r="N49" s="39">
        <f t="shared" ref="N49" si="33">(H49/B49)*10</f>
        <v>4.9553004726536134</v>
      </c>
      <c r="O49" s="173">
        <f t="shared" ref="O49" si="34">(I49/C49)*10</f>
        <v>24.589158345221112</v>
      </c>
      <c r="P49" s="64">
        <f t="shared" ref="P49" si="35">(O49-N49)/N49</f>
        <v>3.9621932072372128</v>
      </c>
    </row>
    <row r="50" spans="1:16" ht="20.100000000000001" customHeight="1" x14ac:dyDescent="0.25">
      <c r="A50" s="44" t="s">
        <v>176</v>
      </c>
      <c r="B50" s="24">
        <v>18.7</v>
      </c>
      <c r="C50" s="160">
        <v>30</v>
      </c>
      <c r="D50" s="309">
        <f t="shared" si="25"/>
        <v>4.8982371584985716E-3</v>
      </c>
      <c r="E50" s="259">
        <f t="shared" si="26"/>
        <v>7.8865804575793987E-3</v>
      </c>
      <c r="F50" s="64">
        <f t="shared" si="31"/>
        <v>0.60427807486631024</v>
      </c>
      <c r="H50" s="24">
        <v>14.161999999999999</v>
      </c>
      <c r="I50" s="160">
        <v>16.948</v>
      </c>
      <c r="J50" s="309">
        <f t="shared" si="27"/>
        <v>8.0021064717502241E-3</v>
      </c>
      <c r="K50" s="259">
        <f t="shared" si="28"/>
        <v>8.439722068817497E-3</v>
      </c>
      <c r="L50" s="64">
        <f t="shared" si="32"/>
        <v>0.19672362660641163</v>
      </c>
      <c r="N50" s="39">
        <f t="shared" ref="N50:N51" si="36">(H50/B50)*10</f>
        <v>7.5732620320855615</v>
      </c>
      <c r="O50" s="173">
        <f t="shared" ref="O50:O51" si="37">(I50/C50)*10</f>
        <v>5.6493333333333338</v>
      </c>
      <c r="P50" s="64">
        <f t="shared" ref="P50:P51" si="38">(O50-N50)/N50</f>
        <v>-0.25404227274867008</v>
      </c>
    </row>
    <row r="51" spans="1:16" ht="20.100000000000001" customHeight="1" x14ac:dyDescent="0.25">
      <c r="A51" s="44" t="s">
        <v>177</v>
      </c>
      <c r="B51" s="24">
        <v>41.74</v>
      </c>
      <c r="C51" s="160">
        <v>20.51</v>
      </c>
      <c r="D51" s="309">
        <f t="shared" si="25"/>
        <v>1.0933284438274354E-2</v>
      </c>
      <c r="E51" s="259">
        <f t="shared" si="26"/>
        <v>5.3917921728317822E-3</v>
      </c>
      <c r="F51" s="64">
        <f t="shared" si="31"/>
        <v>-0.50862482031624334</v>
      </c>
      <c r="H51" s="24">
        <v>31.309000000000001</v>
      </c>
      <c r="I51" s="160">
        <v>14.195</v>
      </c>
      <c r="J51" s="309">
        <f t="shared" si="27"/>
        <v>1.7690859449514741E-2</v>
      </c>
      <c r="K51" s="259">
        <f t="shared" si="28"/>
        <v>7.0687901089724085E-3</v>
      </c>
      <c r="L51" s="64">
        <f t="shared" si="32"/>
        <v>-0.546615989012744</v>
      </c>
      <c r="N51" s="39">
        <f t="shared" si="36"/>
        <v>7.5009583133684714</v>
      </c>
      <c r="O51" s="173">
        <f t="shared" si="37"/>
        <v>6.9210141394441731</v>
      </c>
      <c r="P51" s="64">
        <f t="shared" si="38"/>
        <v>-7.7316010794340959E-2</v>
      </c>
    </row>
    <row r="52" spans="1:16" ht="20.100000000000001" customHeight="1" x14ac:dyDescent="0.25">
      <c r="A52" s="44" t="s">
        <v>186</v>
      </c>
      <c r="B52" s="24">
        <v>18.38</v>
      </c>
      <c r="C52" s="160">
        <v>6.33</v>
      </c>
      <c r="D52" s="309">
        <f t="shared" si="25"/>
        <v>4.8144170573905746E-3</v>
      </c>
      <c r="E52" s="259">
        <f t="shared" si="26"/>
        <v>1.6640684765492531E-3</v>
      </c>
      <c r="F52" s="64">
        <f t="shared" si="31"/>
        <v>-0.65560391730141454</v>
      </c>
      <c r="H52" s="24">
        <v>19.443999999999999</v>
      </c>
      <c r="I52" s="160">
        <v>5.4589999999999996</v>
      </c>
      <c r="J52" s="309">
        <f t="shared" si="27"/>
        <v>1.0986651478372501E-2</v>
      </c>
      <c r="K52" s="259">
        <f t="shared" si="28"/>
        <v>2.7184589788573706E-3</v>
      </c>
      <c r="L52" s="64">
        <f t="shared" si="32"/>
        <v>-0.71924501131454432</v>
      </c>
      <c r="N52" s="39">
        <f t="shared" ref="N52" si="39">(H52/B52)*10</f>
        <v>10.578890097932536</v>
      </c>
      <c r="O52" s="173">
        <f t="shared" ref="O52" si="40">(I52/C52)*10</f>
        <v>8.6240126382306475</v>
      </c>
      <c r="P52" s="64">
        <f t="shared" ref="P52" si="41">(O52-N52)/N52</f>
        <v>-0.18479041200020938</v>
      </c>
    </row>
    <row r="53" spans="1:16" ht="20.100000000000001" customHeight="1" x14ac:dyDescent="0.25">
      <c r="A53" s="44" t="s">
        <v>189</v>
      </c>
      <c r="B53" s="24">
        <v>10.639999999999999</v>
      </c>
      <c r="C53" s="160">
        <v>6.88</v>
      </c>
      <c r="D53" s="309">
        <f t="shared" si="25"/>
        <v>2.7870183618408984E-3</v>
      </c>
      <c r="E53" s="259">
        <f t="shared" si="26"/>
        <v>1.8086557849382088E-3</v>
      </c>
      <c r="F53" s="64">
        <f t="shared" si="31"/>
        <v>-0.35338345864661647</v>
      </c>
      <c r="H53" s="24">
        <v>5.694</v>
      </c>
      <c r="I53" s="160">
        <v>4.2080000000000002</v>
      </c>
      <c r="J53" s="309">
        <f t="shared" si="27"/>
        <v>3.2173417773016365E-3</v>
      </c>
      <c r="K53" s="259">
        <f t="shared" si="28"/>
        <v>2.0954891707330677E-3</v>
      </c>
      <c r="L53" s="64">
        <f t="shared" ref="L53:L54" si="42">(I53-H53)/H53</f>
        <v>-0.26097646645591849</v>
      </c>
      <c r="N53" s="39">
        <f t="shared" ref="N53:N54" si="43">(H53/B53)*10</f>
        <v>5.3515037593984971</v>
      </c>
      <c r="O53" s="173">
        <f t="shared" ref="O53:O54" si="44">(I53/C53)*10</f>
        <v>6.1162790697674421</v>
      </c>
      <c r="P53" s="64">
        <f t="shared" ref="P53:P54" si="45">(O53-N53)/N53</f>
        <v>0.14290848792282357</v>
      </c>
    </row>
    <row r="54" spans="1:16" ht="20.100000000000001" customHeight="1" x14ac:dyDescent="0.25">
      <c r="A54" s="44" t="s">
        <v>216</v>
      </c>
      <c r="B54" s="24">
        <v>4.5</v>
      </c>
      <c r="C54" s="160">
        <v>4.84</v>
      </c>
      <c r="D54" s="309">
        <f t="shared" si="25"/>
        <v>1.1787201718312071E-3</v>
      </c>
      <c r="E54" s="259">
        <f t="shared" si="26"/>
        <v>1.2723683138228096E-3</v>
      </c>
      <c r="F54" s="64">
        <f t="shared" si="31"/>
        <v>7.5555555555555529E-2</v>
      </c>
      <c r="H54" s="24">
        <v>2.5510000000000002</v>
      </c>
      <c r="I54" s="160">
        <v>3.145</v>
      </c>
      <c r="J54" s="309">
        <f t="shared" si="27"/>
        <v>1.4414188398132201E-3</v>
      </c>
      <c r="K54" s="259">
        <f t="shared" si="28"/>
        <v>1.5661391259399948E-3</v>
      </c>
      <c r="L54" s="64">
        <f t="shared" si="42"/>
        <v>0.23284986279890232</v>
      </c>
      <c r="N54" s="39">
        <f t="shared" si="43"/>
        <v>5.6688888888888886</v>
      </c>
      <c r="O54" s="173">
        <f t="shared" si="44"/>
        <v>6.4979338842975212</v>
      </c>
      <c r="P54" s="64">
        <f t="shared" si="45"/>
        <v>0.14624470714773996</v>
      </c>
    </row>
    <row r="55" spans="1:16" ht="20.100000000000001" customHeight="1" x14ac:dyDescent="0.25">
      <c r="A55" s="44" t="s">
        <v>195</v>
      </c>
      <c r="B55" s="24">
        <v>0.03</v>
      </c>
      <c r="C55" s="160">
        <v>3.12</v>
      </c>
      <c r="D55" s="309">
        <f t="shared" si="25"/>
        <v>7.858134478874715E-6</v>
      </c>
      <c r="E55" s="259">
        <f t="shared" si="26"/>
        <v>8.2020436758825752E-4</v>
      </c>
      <c r="F55" s="64">
        <f t="shared" si="31"/>
        <v>103.00000000000001</v>
      </c>
      <c r="H55" s="24">
        <v>4.2999999999999997E-2</v>
      </c>
      <c r="I55" s="160">
        <v>3.09</v>
      </c>
      <c r="J55" s="309">
        <f t="shared" ref="J55:J56" si="46">H55/$H$57</f>
        <v>2.4296750337894339E-5</v>
      </c>
      <c r="K55" s="259">
        <f t="shared" si="28"/>
        <v>1.5387503653909644E-3</v>
      </c>
      <c r="L55" s="64">
        <f t="shared" ref="L55" si="47">(I55-H55)/H55</f>
        <v>70.860465116279073</v>
      </c>
      <c r="N55" s="39">
        <f t="shared" ref="N55" si="48">(H55/B55)*10</f>
        <v>14.333333333333334</v>
      </c>
      <c r="O55" s="173">
        <f t="shared" ref="O55" si="49">(I55/C55)*10</f>
        <v>9.9038461538461533</v>
      </c>
      <c r="P55" s="64">
        <f t="shared" ref="P55" si="50">(O55-N55)/N55</f>
        <v>-0.30903398926654746</v>
      </c>
    </row>
    <row r="56" spans="1:16" ht="20.100000000000001" customHeight="1" thickBot="1" x14ac:dyDescent="0.3">
      <c r="A56" s="13" t="s">
        <v>17</v>
      </c>
      <c r="B56" s="24">
        <f>B57-SUM(B39:B55)</f>
        <v>12.680000000001201</v>
      </c>
      <c r="C56" s="160">
        <f>C57-SUM(C39:C55)</f>
        <v>15.9699999999998</v>
      </c>
      <c r="D56" s="309">
        <f t="shared" si="25"/>
        <v>3.3213715064046938E-3</v>
      </c>
      <c r="E56" s="259">
        <f t="shared" si="26"/>
        <v>4.1982896635847141E-3</v>
      </c>
      <c r="F56" s="64">
        <f t="shared" si="31"/>
        <v>0.25946372239734133</v>
      </c>
      <c r="H56" s="24">
        <f>H57-SUM(H39:H55)</f>
        <v>9.7140000000003965</v>
      </c>
      <c r="I56" s="160">
        <f>I57-SUM(I39:I55)</f>
        <v>9.8559999999997672</v>
      </c>
      <c r="J56" s="309">
        <f t="shared" si="46"/>
        <v>5.4888054135422155E-3</v>
      </c>
      <c r="K56" s="259">
        <f t="shared" si="28"/>
        <v>4.9080658903860805E-3</v>
      </c>
      <c r="L56" s="64">
        <f t="shared" ref="L56" si="51">(I56-H56)/H56</f>
        <v>1.4618077002199385E-2</v>
      </c>
      <c r="N56" s="39">
        <f t="shared" ref="N56" si="52">(H56/B56)*10</f>
        <v>7.6608832807566856</v>
      </c>
      <c r="O56" s="173">
        <f t="shared" ref="O56" si="53">(I56/C56)*10</f>
        <v>6.1715716969316778</v>
      </c>
      <c r="P56" s="64">
        <f t="shared" ref="P56" si="54">(O56-N56)/N56</f>
        <v>-0.19440468275583811</v>
      </c>
    </row>
    <row r="57" spans="1:16" ht="26.25" customHeight="1" thickBot="1" x14ac:dyDescent="0.3">
      <c r="A57" s="17" t="s">
        <v>18</v>
      </c>
      <c r="B57" s="46">
        <v>3817.7000000000003</v>
      </c>
      <c r="C57" s="171">
        <v>3803.93</v>
      </c>
      <c r="D57" s="315">
        <f>SUM(D39:D56)</f>
        <v>1.0000000000000004</v>
      </c>
      <c r="E57" s="316">
        <f>SUM(E39:E56)</f>
        <v>0.99999999999999989</v>
      </c>
      <c r="F57" s="69">
        <f t="shared" si="31"/>
        <v>-3.6068837258036082E-3</v>
      </c>
      <c r="G57" s="2"/>
      <c r="H57" s="46">
        <v>1769.7840000000001</v>
      </c>
      <c r="I57" s="171">
        <v>2008.123</v>
      </c>
      <c r="J57" s="315">
        <f>SUM(J39:J56)</f>
        <v>1</v>
      </c>
      <c r="K57" s="316">
        <f>SUM(K39:K56)</f>
        <v>0.99999999999999989</v>
      </c>
      <c r="L57" s="69">
        <f t="shared" si="32"/>
        <v>0.13467123671589298</v>
      </c>
      <c r="M57" s="2"/>
      <c r="N57" s="34">
        <f t="shared" si="29"/>
        <v>4.6357335568536033</v>
      </c>
      <c r="O57" s="166">
        <f t="shared" si="30"/>
        <v>5.2790745360719047</v>
      </c>
      <c r="P57" s="69">
        <f t="shared" si="8"/>
        <v>0.13877867900047175</v>
      </c>
    </row>
    <row r="59" spans="1:16" ht="15.75" thickBot="1" x14ac:dyDescent="0.3"/>
    <row r="60" spans="1:16" x14ac:dyDescent="0.25">
      <c r="A60" s="467" t="s">
        <v>15</v>
      </c>
      <c r="B60" s="454" t="s">
        <v>1</v>
      </c>
      <c r="C60" s="450"/>
      <c r="D60" s="454" t="s">
        <v>104</v>
      </c>
      <c r="E60" s="450"/>
      <c r="F60" s="148" t="s">
        <v>0</v>
      </c>
      <c r="H60" s="465" t="s">
        <v>19</v>
      </c>
      <c r="I60" s="466"/>
      <c r="J60" s="454" t="s">
        <v>104</v>
      </c>
      <c r="K60" s="455"/>
      <c r="L60" s="148" t="s">
        <v>0</v>
      </c>
      <c r="N60" s="462" t="s">
        <v>22</v>
      </c>
      <c r="O60" s="450"/>
      <c r="P60" s="148" t="s">
        <v>0</v>
      </c>
    </row>
    <row r="61" spans="1:16" x14ac:dyDescent="0.25">
      <c r="A61" s="468"/>
      <c r="B61" s="457" t="str">
        <f>B5</f>
        <v>jan-abril</v>
      </c>
      <c r="C61" s="459"/>
      <c r="D61" s="457" t="str">
        <f>B5</f>
        <v>jan-abril</v>
      </c>
      <c r="E61" s="459"/>
      <c r="F61" s="149" t="str">
        <f>F37</f>
        <v>2022/2021</v>
      </c>
      <c r="H61" s="460" t="str">
        <f>B5</f>
        <v>jan-abril</v>
      </c>
      <c r="I61" s="459"/>
      <c r="J61" s="457" t="str">
        <f>B5</f>
        <v>jan-abril</v>
      </c>
      <c r="K61" s="458"/>
      <c r="L61" s="149" t="str">
        <f>L37</f>
        <v>2022/2021</v>
      </c>
      <c r="N61" s="460" t="str">
        <f>B5</f>
        <v>jan-abril</v>
      </c>
      <c r="O61" s="458"/>
      <c r="P61" s="149" t="str">
        <f>P37</f>
        <v>2022/2021</v>
      </c>
    </row>
    <row r="62" spans="1:16" ht="19.5" customHeight="1" thickBot="1" x14ac:dyDescent="0.3">
      <c r="A62" s="469"/>
      <c r="B62" s="117">
        <f>B6</f>
        <v>2021</v>
      </c>
      <c r="C62" s="152">
        <f>C6</f>
        <v>2022</v>
      </c>
      <c r="D62" s="117">
        <f>B6</f>
        <v>2021</v>
      </c>
      <c r="E62" s="152">
        <f>C6</f>
        <v>2022</v>
      </c>
      <c r="F62" s="150" t="s">
        <v>1</v>
      </c>
      <c r="H62" s="30">
        <f>B6</f>
        <v>2021</v>
      </c>
      <c r="I62" s="152">
        <f>C6</f>
        <v>2022</v>
      </c>
      <c r="J62" s="117">
        <f>B6</f>
        <v>2021</v>
      </c>
      <c r="K62" s="152">
        <f>C6</f>
        <v>2022</v>
      </c>
      <c r="L62" s="321">
        <v>1000</v>
      </c>
      <c r="N62" s="30">
        <f>B6</f>
        <v>2021</v>
      </c>
      <c r="O62" s="152">
        <f>C6</f>
        <v>2022</v>
      </c>
      <c r="P62" s="150" t="s">
        <v>23</v>
      </c>
    </row>
    <row r="63" spans="1:16" ht="20.100000000000001" customHeight="1" x14ac:dyDescent="0.25">
      <c r="A63" s="44" t="s">
        <v>163</v>
      </c>
      <c r="B63" s="45">
        <v>854.39</v>
      </c>
      <c r="C63" s="167">
        <v>688.09</v>
      </c>
      <c r="D63" s="309">
        <f t="shared" ref="D63:D83" si="55">B63/$B$84</f>
        <v>0.2805620501234698</v>
      </c>
      <c r="E63" s="308">
        <f t="shared" ref="E63:E83" si="56">C63/$C$84</f>
        <v>0.25840650137823817</v>
      </c>
      <c r="F63" s="73">
        <f t="shared" ref="F63:F65" si="57">(C63-B63)/B63</f>
        <v>-0.19464179121946648</v>
      </c>
      <c r="H63" s="24">
        <v>922.36799999999994</v>
      </c>
      <c r="I63" s="167">
        <v>1385.463</v>
      </c>
      <c r="J63" s="307">
        <f t="shared" ref="J63:J84" si="58">H63/$H$84</f>
        <v>0.30223548644267573</v>
      </c>
      <c r="K63" s="308">
        <f t="shared" ref="K63:K84" si="59">I63/$I$84</f>
        <v>0.45844197700151429</v>
      </c>
      <c r="L63" s="73">
        <f t="shared" ref="L63:L65" si="60">(I63-H63)/H63</f>
        <v>0.5020718411740217</v>
      </c>
      <c r="N63" s="48">
        <f t="shared" ref="N63:N68" si="61">(H63/B63)*10</f>
        <v>10.795631971347978</v>
      </c>
      <c r="O63" s="169">
        <f t="shared" ref="O63:O68" si="62">(I63/C63)*10</f>
        <v>20.134909677513114</v>
      </c>
      <c r="P63" s="73">
        <f t="shared" si="8"/>
        <v>0.86509782205913821</v>
      </c>
    </row>
    <row r="64" spans="1:16" ht="20.100000000000001" customHeight="1" x14ac:dyDescent="0.25">
      <c r="A64" s="44" t="s">
        <v>164</v>
      </c>
      <c r="B64" s="24">
        <v>665.87</v>
      </c>
      <c r="C64" s="160">
        <v>409.39</v>
      </c>
      <c r="D64" s="309">
        <f t="shared" si="55"/>
        <v>0.21865641254662957</v>
      </c>
      <c r="E64" s="259">
        <f t="shared" si="56"/>
        <v>0.15374302431257089</v>
      </c>
      <c r="F64" s="64">
        <f t="shared" si="57"/>
        <v>-0.38518029044708429</v>
      </c>
      <c r="H64" s="24">
        <v>471.09899999999993</v>
      </c>
      <c r="I64" s="160">
        <v>421.65300000000002</v>
      </c>
      <c r="J64" s="258">
        <f t="shared" si="58"/>
        <v>0.15436662528151246</v>
      </c>
      <c r="K64" s="259">
        <f t="shared" si="59"/>
        <v>0.13952262523692044</v>
      </c>
      <c r="L64" s="64">
        <f t="shared" si="60"/>
        <v>-0.10495883030955259</v>
      </c>
      <c r="N64" s="47">
        <f t="shared" si="61"/>
        <v>7.074939552765553</v>
      </c>
      <c r="O64" s="163">
        <f t="shared" si="62"/>
        <v>10.299543222843743</v>
      </c>
      <c r="P64" s="64">
        <f t="shared" si="8"/>
        <v>0.45577826439770946</v>
      </c>
    </row>
    <row r="65" spans="1:16" ht="20.100000000000001" customHeight="1" x14ac:dyDescent="0.25">
      <c r="A65" s="44" t="s">
        <v>179</v>
      </c>
      <c r="B65" s="24">
        <v>401.46999999999997</v>
      </c>
      <c r="C65" s="160">
        <v>684.24</v>
      </c>
      <c r="D65" s="309">
        <f t="shared" si="55"/>
        <v>0.13183352598119055</v>
      </c>
      <c r="E65" s="259">
        <f t="shared" si="56"/>
        <v>0.25696066576035936</v>
      </c>
      <c r="F65" s="64">
        <f t="shared" si="57"/>
        <v>0.70433656313049553</v>
      </c>
      <c r="H65" s="24">
        <v>241.44499999999996</v>
      </c>
      <c r="I65" s="160">
        <v>394.92</v>
      </c>
      <c r="J65" s="258">
        <f t="shared" si="58"/>
        <v>7.9115111348346687E-2</v>
      </c>
      <c r="K65" s="259">
        <f t="shared" si="59"/>
        <v>0.13067682468419439</v>
      </c>
      <c r="L65" s="64">
        <f t="shared" si="60"/>
        <v>0.63565201184534814</v>
      </c>
      <c r="N65" s="47">
        <f t="shared" si="61"/>
        <v>6.0140234637706422</v>
      </c>
      <c r="O65" s="163">
        <f t="shared" si="62"/>
        <v>5.7716590669940366</v>
      </c>
      <c r="P65" s="64">
        <f t="shared" si="8"/>
        <v>-4.0299875488787863E-2</v>
      </c>
    </row>
    <row r="66" spans="1:16" ht="20.100000000000001" customHeight="1" x14ac:dyDescent="0.25">
      <c r="A66" s="44" t="s">
        <v>170</v>
      </c>
      <c r="B66" s="24">
        <v>306.11</v>
      </c>
      <c r="C66" s="160">
        <v>293.62</v>
      </c>
      <c r="D66" s="309">
        <f t="shared" si="55"/>
        <v>0.10051949246046342</v>
      </c>
      <c r="E66" s="259">
        <f t="shared" si="56"/>
        <v>0.11026655951209621</v>
      </c>
      <c r="F66" s="64">
        <f t="shared" ref="F66" si="63">(C66-B66)/B66</f>
        <v>-4.0802325961255784E-2</v>
      </c>
      <c r="H66" s="24">
        <v>114.682</v>
      </c>
      <c r="I66" s="160">
        <v>268.54300000000001</v>
      </c>
      <c r="J66" s="258">
        <f t="shared" si="58"/>
        <v>3.7578244319207671E-2</v>
      </c>
      <c r="K66" s="259">
        <f t="shared" si="59"/>
        <v>8.885938045975797E-2</v>
      </c>
      <c r="L66" s="64">
        <f t="shared" ref="L66" si="64">(I66-H66)/H66</f>
        <v>1.3416316422803927</v>
      </c>
      <c r="N66" s="47">
        <f t="shared" si="61"/>
        <v>3.7464310215282088</v>
      </c>
      <c r="O66" s="163">
        <f t="shared" si="62"/>
        <v>9.1459369252775709</v>
      </c>
      <c r="P66" s="64">
        <f t="shared" ref="P66" si="65">(O66-N66)/N66</f>
        <v>1.4412399087884038</v>
      </c>
    </row>
    <row r="67" spans="1:16" ht="20.100000000000001" customHeight="1" x14ac:dyDescent="0.25">
      <c r="A67" s="44" t="s">
        <v>183</v>
      </c>
      <c r="B67" s="24">
        <v>6.47</v>
      </c>
      <c r="C67" s="160">
        <v>52.06</v>
      </c>
      <c r="D67" s="309">
        <f t="shared" si="55"/>
        <v>2.1245993800241688E-3</v>
      </c>
      <c r="E67" s="259">
        <f t="shared" si="56"/>
        <v>1.9550701887472682E-2</v>
      </c>
      <c r="F67" s="64">
        <f t="shared" ref="F67:F83" si="66">(C67-B67)/B67</f>
        <v>7.0463678516228754</v>
      </c>
      <c r="H67" s="24">
        <v>16</v>
      </c>
      <c r="I67" s="160">
        <v>114.29500000000002</v>
      </c>
      <c r="J67" s="258">
        <f t="shared" si="58"/>
        <v>5.2427748827830242E-3</v>
      </c>
      <c r="K67" s="259">
        <f t="shared" si="59"/>
        <v>3.7819577831662114E-2</v>
      </c>
      <c r="L67" s="64">
        <f t="shared" ref="L67:L83" si="67">(I67-H67)/H67</f>
        <v>6.143437500000001</v>
      </c>
      <c r="N67" s="47">
        <f t="shared" si="61"/>
        <v>24.729520865533232</v>
      </c>
      <c r="O67" s="163">
        <f t="shared" si="62"/>
        <v>21.954475605071075</v>
      </c>
      <c r="P67" s="64">
        <f t="shared" ref="P67:P68" si="68">(O67-N67)/N67</f>
        <v>-0.11221589271993847</v>
      </c>
    </row>
    <row r="68" spans="1:16" ht="20.100000000000001" customHeight="1" x14ac:dyDescent="0.25">
      <c r="A68" s="44" t="s">
        <v>181</v>
      </c>
      <c r="B68" s="24">
        <v>166.15</v>
      </c>
      <c r="C68" s="160">
        <v>180.48999999999998</v>
      </c>
      <c r="D68" s="309">
        <f t="shared" si="55"/>
        <v>5.4559843429832403E-2</v>
      </c>
      <c r="E68" s="259">
        <f t="shared" si="56"/>
        <v>6.7781524849595542E-2</v>
      </c>
      <c r="F68" s="64">
        <f t="shared" si="66"/>
        <v>8.630755341558817E-2</v>
      </c>
      <c r="H68" s="24">
        <v>812.12799999999993</v>
      </c>
      <c r="I68" s="160">
        <v>109.15400000000001</v>
      </c>
      <c r="J68" s="258">
        <f t="shared" si="58"/>
        <v>0.26611276750030072</v>
      </c>
      <c r="K68" s="259">
        <f t="shared" si="59"/>
        <v>3.6118449614044763E-2</v>
      </c>
      <c r="L68" s="64">
        <f t="shared" si="67"/>
        <v>-0.86559507860829821</v>
      </c>
      <c r="N68" s="47">
        <f t="shared" si="61"/>
        <v>48.879205537165205</v>
      </c>
      <c r="O68" s="163">
        <f t="shared" si="62"/>
        <v>6.0476480691451062</v>
      </c>
      <c r="P68" s="64">
        <f t="shared" si="68"/>
        <v>-0.87627360136721566</v>
      </c>
    </row>
    <row r="69" spans="1:16" ht="20.100000000000001" customHeight="1" x14ac:dyDescent="0.25">
      <c r="A69" s="44" t="s">
        <v>166</v>
      </c>
      <c r="B69" s="24">
        <v>88.4</v>
      </c>
      <c r="C69" s="160">
        <v>76.319999999999993</v>
      </c>
      <c r="D69" s="309">
        <f t="shared" si="55"/>
        <v>2.9028529396311672E-2</v>
      </c>
      <c r="E69" s="259">
        <f t="shared" si="56"/>
        <v>2.8661343988703705E-2</v>
      </c>
      <c r="F69" s="64">
        <f t="shared" si="66"/>
        <v>-0.13665158371040736</v>
      </c>
      <c r="H69" s="24">
        <v>53.823</v>
      </c>
      <c r="I69" s="160">
        <v>51.962000000000003</v>
      </c>
      <c r="J69" s="258">
        <f t="shared" si="58"/>
        <v>1.763636703225192E-2</v>
      </c>
      <c r="K69" s="259">
        <f t="shared" si="59"/>
        <v>1.7193935896485643E-2</v>
      </c>
      <c r="L69" s="64">
        <f t="shared" si="67"/>
        <v>-3.4576296378871434E-2</v>
      </c>
      <c r="N69" s="47">
        <f t="shared" ref="N69:N82" si="69">(H69/B69)*10</f>
        <v>6.0885746606334834</v>
      </c>
      <c r="O69" s="163">
        <f t="shared" ref="O69:O82" si="70">(I69/C69)*10</f>
        <v>6.8084381551362689</v>
      </c>
      <c r="P69" s="64">
        <f t="shared" ref="P69:P82" si="71">(O69-N69)/N69</f>
        <v>0.11823185796786921</v>
      </c>
    </row>
    <row r="70" spans="1:16" ht="20.100000000000001" customHeight="1" x14ac:dyDescent="0.25">
      <c r="A70" s="44" t="s">
        <v>182</v>
      </c>
      <c r="B70" s="24">
        <v>123.16000000000001</v>
      </c>
      <c r="C70" s="160">
        <v>45.61</v>
      </c>
      <c r="D70" s="309">
        <f t="shared" si="55"/>
        <v>4.0442914937214317E-2</v>
      </c>
      <c r="E70" s="259">
        <f t="shared" si="56"/>
        <v>1.7128457800377046E-2</v>
      </c>
      <c r="F70" s="64">
        <f t="shared" si="66"/>
        <v>-0.62966872361156223</v>
      </c>
      <c r="H70" s="24">
        <v>95.537999999999997</v>
      </c>
      <c r="I70" s="160">
        <v>43.91</v>
      </c>
      <c r="J70" s="258">
        <f t="shared" si="58"/>
        <v>3.1305264171957781E-2</v>
      </c>
      <c r="K70" s="259">
        <f t="shared" si="59"/>
        <v>1.452957401975837E-2</v>
      </c>
      <c r="L70" s="64">
        <f t="shared" si="67"/>
        <v>-0.5403923046327116</v>
      </c>
      <c r="N70" s="47">
        <f t="shared" si="69"/>
        <v>7.7572263721987644</v>
      </c>
      <c r="O70" s="163">
        <f t="shared" si="70"/>
        <v>9.6272747204560396</v>
      </c>
      <c r="P70" s="64">
        <f t="shared" si="71"/>
        <v>0.24107177727330073</v>
      </c>
    </row>
    <row r="71" spans="1:16" ht="20.100000000000001" customHeight="1" x14ac:dyDescent="0.25">
      <c r="A71" s="44" t="s">
        <v>185</v>
      </c>
      <c r="B71" s="24">
        <v>12.11</v>
      </c>
      <c r="C71" s="160">
        <v>16.73</v>
      </c>
      <c r="D71" s="309">
        <f t="shared" si="55"/>
        <v>3.9766458256712024E-3</v>
      </c>
      <c r="E71" s="259">
        <f t="shared" si="56"/>
        <v>6.2828129576914709E-3</v>
      </c>
      <c r="F71" s="64">
        <f t="shared" si="66"/>
        <v>0.38150289017341049</v>
      </c>
      <c r="H71" s="24">
        <v>16.640999999999998</v>
      </c>
      <c r="I71" s="160">
        <v>38.073</v>
      </c>
      <c r="J71" s="258">
        <f t="shared" si="58"/>
        <v>5.4528135515245178E-3</v>
      </c>
      <c r="K71" s="259">
        <f t="shared" si="59"/>
        <v>1.25981432852257E-2</v>
      </c>
      <c r="L71" s="64">
        <f t="shared" si="67"/>
        <v>1.2879033711916354</v>
      </c>
      <c r="N71" s="47">
        <f t="shared" si="69"/>
        <v>13.741535920726671</v>
      </c>
      <c r="O71" s="163">
        <f t="shared" si="70"/>
        <v>22.757322175732217</v>
      </c>
      <c r="P71" s="64">
        <f t="shared" si="71"/>
        <v>0.65609741931444732</v>
      </c>
    </row>
    <row r="72" spans="1:16" ht="20.100000000000001" customHeight="1" x14ac:dyDescent="0.25">
      <c r="A72" s="44" t="s">
        <v>209</v>
      </c>
      <c r="B72" s="24">
        <v>0.41</v>
      </c>
      <c r="C72" s="160">
        <v>11.44</v>
      </c>
      <c r="D72" s="309">
        <f t="shared" si="55"/>
        <v>1.3463458204171703E-4</v>
      </c>
      <c r="E72" s="259">
        <f t="shared" si="56"/>
        <v>4.2961972645541198E-3</v>
      </c>
      <c r="F72" s="64">
        <f t="shared" si="66"/>
        <v>26.902439024390244</v>
      </c>
      <c r="H72" s="24">
        <v>23.649000000000001</v>
      </c>
      <c r="I72" s="160">
        <v>37.920999999999999</v>
      </c>
      <c r="J72" s="258">
        <f t="shared" si="58"/>
        <v>7.7491489501834831E-3</v>
      </c>
      <c r="K72" s="259">
        <f t="shared" si="59"/>
        <v>1.2547847333255686E-2</v>
      </c>
      <c r="L72" s="64">
        <f t="shared" si="67"/>
        <v>0.60349274810774234</v>
      </c>
      <c r="N72" s="47">
        <f t="shared" si="69"/>
        <v>576.80487804878055</v>
      </c>
      <c r="O72" s="163">
        <f t="shared" si="70"/>
        <v>33.147727272727273</v>
      </c>
      <c r="P72" s="64">
        <f t="shared" si="71"/>
        <v>-0.94253216549613861</v>
      </c>
    </row>
    <row r="73" spans="1:16" ht="20.100000000000001" customHeight="1" x14ac:dyDescent="0.25">
      <c r="A73" s="44" t="s">
        <v>197</v>
      </c>
      <c r="B73" s="24">
        <v>88.02</v>
      </c>
      <c r="C73" s="160">
        <v>42.75</v>
      </c>
      <c r="D73" s="309">
        <f t="shared" si="55"/>
        <v>2.8903746125151054E-2</v>
      </c>
      <c r="E73" s="259">
        <f t="shared" si="56"/>
        <v>1.6054408484238517E-2</v>
      </c>
      <c r="F73" s="64">
        <f t="shared" si="66"/>
        <v>-0.51431492842535786</v>
      </c>
      <c r="H73" s="24">
        <v>65.111000000000004</v>
      </c>
      <c r="I73" s="160">
        <v>35.752000000000002</v>
      </c>
      <c r="J73" s="258">
        <f t="shared" si="58"/>
        <v>2.1335144712055342E-2</v>
      </c>
      <c r="K73" s="259">
        <f t="shared" si="59"/>
        <v>1.1830137334420435E-2</v>
      </c>
      <c r="L73" s="64">
        <f t="shared" si="67"/>
        <v>-0.45090691281043144</v>
      </c>
      <c r="N73" s="47">
        <f t="shared" si="69"/>
        <v>7.3972960690752112</v>
      </c>
      <c r="O73" s="163">
        <f t="shared" si="70"/>
        <v>8.3630409356725153</v>
      </c>
      <c r="P73" s="64">
        <f t="shared" si="71"/>
        <v>0.13055376688715378</v>
      </c>
    </row>
    <row r="74" spans="1:16" ht="20.100000000000001" customHeight="1" x14ac:dyDescent="0.25">
      <c r="A74" s="44" t="s">
        <v>178</v>
      </c>
      <c r="B74" s="24">
        <v>55.019999999999996</v>
      </c>
      <c r="C74" s="160">
        <v>42.04</v>
      </c>
      <c r="D74" s="309">
        <f t="shared" si="55"/>
        <v>1.8067304155939684E-2</v>
      </c>
      <c r="E74" s="259">
        <f t="shared" si="56"/>
        <v>1.5787773863798531E-2</v>
      </c>
      <c r="F74" s="64">
        <f t="shared" si="66"/>
        <v>-0.23591421301344961</v>
      </c>
      <c r="H74" s="24">
        <v>47.191000000000003</v>
      </c>
      <c r="I74" s="160">
        <v>27.257999999999999</v>
      </c>
      <c r="J74" s="258">
        <f t="shared" si="58"/>
        <v>1.5463236843338356E-2</v>
      </c>
      <c r="K74" s="259">
        <f t="shared" si="59"/>
        <v>9.019520123675101E-3</v>
      </c>
      <c r="L74" s="64">
        <f t="shared" si="67"/>
        <v>-0.42238986247377686</v>
      </c>
      <c r="N74" s="47">
        <f t="shared" si="69"/>
        <v>8.5770628862231924</v>
      </c>
      <c r="O74" s="163">
        <f t="shared" si="70"/>
        <v>6.4838249286393914</v>
      </c>
      <c r="P74" s="64">
        <f t="shared" si="71"/>
        <v>-0.24405067158199809</v>
      </c>
    </row>
    <row r="75" spans="1:16" ht="20.100000000000001" customHeight="1" x14ac:dyDescent="0.25">
      <c r="A75" s="44" t="s">
        <v>165</v>
      </c>
      <c r="B75" s="24">
        <v>61.59</v>
      </c>
      <c r="C75" s="160">
        <v>52.01</v>
      </c>
      <c r="D75" s="309">
        <f t="shared" si="55"/>
        <v>2.0224741238900858E-2</v>
      </c>
      <c r="E75" s="259">
        <f t="shared" si="56"/>
        <v>1.9531924801526202E-2</v>
      </c>
      <c r="F75" s="64">
        <f t="shared" si="66"/>
        <v>-0.15554473128754676</v>
      </c>
      <c r="H75" s="24">
        <v>41.277999999999999</v>
      </c>
      <c r="I75" s="160">
        <v>23.881999999999998</v>
      </c>
      <c r="J75" s="258">
        <f t="shared" si="58"/>
        <v>1.3525703850719854E-2</v>
      </c>
      <c r="K75" s="259">
        <f t="shared" si="59"/>
        <v>7.9024205588674422E-3</v>
      </c>
      <c r="L75" s="64">
        <f t="shared" ref="L75:L81" si="72">(I75-H75)/H75</f>
        <v>-0.42143514705169827</v>
      </c>
      <c r="N75" s="47">
        <f t="shared" ref="N75:N81" si="73">(H75/B75)*10</f>
        <v>6.7020620230556904</v>
      </c>
      <c r="O75" s="163">
        <f t="shared" ref="O75:O81" si="74">(I75/C75)*10</f>
        <v>4.5918092674485669</v>
      </c>
      <c r="P75" s="64">
        <f t="shared" ref="P75:P81" si="75">(O75-N75)/N75</f>
        <v>-0.3148661931727379</v>
      </c>
    </row>
    <row r="76" spans="1:16" ht="20.100000000000001" customHeight="1" x14ac:dyDescent="0.25">
      <c r="A76" s="44" t="s">
        <v>238</v>
      </c>
      <c r="B76" s="24"/>
      <c r="C76" s="160">
        <v>9.14</v>
      </c>
      <c r="D76" s="309">
        <f t="shared" si="55"/>
        <v>0</v>
      </c>
      <c r="E76" s="259">
        <f t="shared" si="56"/>
        <v>3.4324513110161412E-3</v>
      </c>
      <c r="F76" s="64"/>
      <c r="H76" s="24"/>
      <c r="I76" s="160">
        <v>14.603999999999999</v>
      </c>
      <c r="J76" s="258">
        <f t="shared" si="58"/>
        <v>0</v>
      </c>
      <c r="K76" s="259">
        <f t="shared" si="59"/>
        <v>4.8323821221715156E-3</v>
      </c>
      <c r="L76" s="64"/>
      <c r="N76" s="47"/>
      <c r="O76" s="163">
        <f t="shared" si="74"/>
        <v>15.9781181619256</v>
      </c>
      <c r="P76" s="64"/>
    </row>
    <row r="77" spans="1:16" ht="20.100000000000001" customHeight="1" x14ac:dyDescent="0.25">
      <c r="A77" s="44" t="s">
        <v>229</v>
      </c>
      <c r="B77" s="24"/>
      <c r="C77" s="160">
        <v>16.2</v>
      </c>
      <c r="D77" s="309">
        <f t="shared" si="55"/>
        <v>0</v>
      </c>
      <c r="E77" s="259">
        <f t="shared" si="56"/>
        <v>6.083775846658806E-3</v>
      </c>
      <c r="F77" s="64"/>
      <c r="H77" s="24"/>
      <c r="I77" s="160">
        <v>10.378</v>
      </c>
      <c r="J77" s="258">
        <f t="shared" si="58"/>
        <v>0</v>
      </c>
      <c r="K77" s="259">
        <f t="shared" si="59"/>
        <v>3.4340222996368111E-3</v>
      </c>
      <c r="L77" s="64"/>
      <c r="N77" s="47"/>
      <c r="O77" s="163">
        <f t="shared" si="74"/>
        <v>6.4061728395061737</v>
      </c>
      <c r="P77" s="64"/>
    </row>
    <row r="78" spans="1:16" ht="20.100000000000001" customHeight="1" x14ac:dyDescent="0.25">
      <c r="A78" s="44" t="s">
        <v>201</v>
      </c>
      <c r="B78" s="24">
        <v>0.9</v>
      </c>
      <c r="C78" s="160">
        <v>3.5</v>
      </c>
      <c r="D78" s="309">
        <f t="shared" si="55"/>
        <v>2.9553932643303738E-4</v>
      </c>
      <c r="E78" s="259">
        <f t="shared" si="56"/>
        <v>1.3143960162534456E-3</v>
      </c>
      <c r="F78" s="64">
        <f t="shared" si="66"/>
        <v>2.8888888888888888</v>
      </c>
      <c r="H78" s="24">
        <v>1.0649999999999999</v>
      </c>
      <c r="I78" s="160">
        <v>9.8149999999999995</v>
      </c>
      <c r="J78" s="258">
        <f t="shared" si="58"/>
        <v>3.4897220313524503E-4</v>
      </c>
      <c r="K78" s="259">
        <f t="shared" si="59"/>
        <v>3.2477287406952496E-3</v>
      </c>
      <c r="L78" s="64">
        <f t="shared" si="72"/>
        <v>8.215962441314554</v>
      </c>
      <c r="N78" s="47">
        <f t="shared" si="73"/>
        <v>11.833333333333334</v>
      </c>
      <c r="O78" s="163">
        <f t="shared" si="74"/>
        <v>28.042857142857144</v>
      </c>
      <c r="P78" s="64">
        <f t="shared" si="75"/>
        <v>1.3698189134808851</v>
      </c>
    </row>
    <row r="79" spans="1:16" ht="20.100000000000001" customHeight="1" x14ac:dyDescent="0.25">
      <c r="A79" s="44" t="s">
        <v>212</v>
      </c>
      <c r="B79" s="24">
        <v>32.15</v>
      </c>
      <c r="C79" s="160">
        <v>0.66</v>
      </c>
      <c r="D79" s="309">
        <f t="shared" si="55"/>
        <v>1.0557321494246834E-2</v>
      </c>
      <c r="E79" s="259">
        <f t="shared" si="56"/>
        <v>2.4785753449350694E-4</v>
      </c>
      <c r="F79" s="64">
        <f t="shared" si="66"/>
        <v>-0.97947122861586311</v>
      </c>
      <c r="H79" s="24">
        <v>22.113</v>
      </c>
      <c r="I79" s="160">
        <v>8.0259999999999998</v>
      </c>
      <c r="J79" s="258">
        <f t="shared" si="58"/>
        <v>7.245842561436313E-3</v>
      </c>
      <c r="K79" s="259">
        <f t="shared" si="59"/>
        <v>2.6557586217850304E-3</v>
      </c>
      <c r="L79" s="64">
        <f t="shared" si="72"/>
        <v>-0.63704608149052588</v>
      </c>
      <c r="N79" s="47">
        <f t="shared" si="73"/>
        <v>6.8780715396578538</v>
      </c>
      <c r="O79" s="163">
        <f t="shared" si="74"/>
        <v>121.60606060606059</v>
      </c>
      <c r="P79" s="64">
        <f t="shared" si="75"/>
        <v>16.680255272847862</v>
      </c>
    </row>
    <row r="80" spans="1:16" ht="20.100000000000001" customHeight="1" x14ac:dyDescent="0.25">
      <c r="A80" s="44" t="s">
        <v>236</v>
      </c>
      <c r="B80" s="24"/>
      <c r="C80" s="160">
        <v>2.7</v>
      </c>
      <c r="D80" s="309">
        <f t="shared" si="55"/>
        <v>0</v>
      </c>
      <c r="E80" s="259">
        <f t="shared" si="56"/>
        <v>1.0139626411098011E-3</v>
      </c>
      <c r="F80" s="64"/>
      <c r="H80" s="24"/>
      <c r="I80" s="160">
        <v>4.8109999999999999</v>
      </c>
      <c r="J80" s="258">
        <f t="shared" si="58"/>
        <v>0</v>
      </c>
      <c r="K80" s="259">
        <f t="shared" si="59"/>
        <v>1.5919330587350837E-3</v>
      </c>
      <c r="L80" s="64"/>
      <c r="N80" s="47"/>
      <c r="O80" s="163">
        <f t="shared" si="74"/>
        <v>17.818518518518516</v>
      </c>
      <c r="P80" s="64"/>
    </row>
    <row r="81" spans="1:16" ht="20.100000000000001" customHeight="1" x14ac:dyDescent="0.25">
      <c r="A81" s="44" t="s">
        <v>171</v>
      </c>
      <c r="B81" s="24">
        <v>11.78</v>
      </c>
      <c r="C81" s="160">
        <v>9.99</v>
      </c>
      <c r="D81" s="309">
        <f t="shared" si="55"/>
        <v>3.8682814059790892E-3</v>
      </c>
      <c r="E81" s="259">
        <f t="shared" si="56"/>
        <v>3.7516617721062638E-3</v>
      </c>
      <c r="F81" s="64">
        <f t="shared" si="66"/>
        <v>-0.15195246179966038</v>
      </c>
      <c r="H81" s="24">
        <v>5.7679999999999989</v>
      </c>
      <c r="I81" s="160">
        <v>4.4210000000000003</v>
      </c>
      <c r="J81" s="258">
        <f t="shared" si="58"/>
        <v>1.8900203452432798E-3</v>
      </c>
      <c r="K81" s="259">
        <f t="shared" si="59"/>
        <v>1.4628842346014977E-3</v>
      </c>
      <c r="L81" s="64">
        <f t="shared" si="72"/>
        <v>-0.23352981969486805</v>
      </c>
      <c r="N81" s="47">
        <f t="shared" si="73"/>
        <v>4.8964346349745327</v>
      </c>
      <c r="O81" s="163">
        <f t="shared" si="74"/>
        <v>4.4254254254254253</v>
      </c>
      <c r="P81" s="64">
        <f t="shared" si="75"/>
        <v>-9.6194321922477219E-2</v>
      </c>
    </row>
    <row r="82" spans="1:16" ht="20.100000000000001" customHeight="1" x14ac:dyDescent="0.25">
      <c r="A82" s="44" t="s">
        <v>200</v>
      </c>
      <c r="B82" s="24">
        <v>2.35</v>
      </c>
      <c r="C82" s="160">
        <v>3.77</v>
      </c>
      <c r="D82" s="309">
        <f t="shared" si="55"/>
        <v>7.7168601901959769E-4</v>
      </c>
      <c r="E82" s="259">
        <f t="shared" si="56"/>
        <v>1.4157922803644258E-3</v>
      </c>
      <c r="F82" s="64">
        <f t="shared" si="66"/>
        <v>0.60425531914893615</v>
      </c>
      <c r="H82" s="24">
        <v>5.6550000000000002</v>
      </c>
      <c r="I82" s="160">
        <v>4.1989999999999998</v>
      </c>
      <c r="J82" s="258">
        <f t="shared" si="58"/>
        <v>1.852993247633625E-3</v>
      </c>
      <c r="K82" s="259">
        <f t="shared" si="59"/>
        <v>1.3894256731716102E-3</v>
      </c>
      <c r="L82" s="64">
        <f t="shared" si="67"/>
        <v>-0.25747126436781614</v>
      </c>
      <c r="N82" s="47">
        <f t="shared" si="69"/>
        <v>24.063829787234042</v>
      </c>
      <c r="O82" s="163">
        <f t="shared" si="70"/>
        <v>11.137931034482758</v>
      </c>
      <c r="P82" s="64">
        <f t="shared" si="71"/>
        <v>-0.53715052288179521</v>
      </c>
    </row>
    <row r="83" spans="1:16" ht="20.100000000000001" customHeight="1" thickBot="1" x14ac:dyDescent="0.3">
      <c r="A83" s="13" t="s">
        <v>17</v>
      </c>
      <c r="B83" s="24">
        <f>B84-SUM(B63:B82)</f>
        <v>168.92999999999938</v>
      </c>
      <c r="C83" s="160">
        <f>C84-SUM(C63:C82)</f>
        <v>22.070000000000164</v>
      </c>
      <c r="D83" s="309">
        <f t="shared" si="55"/>
        <v>5.5472731571480915E-2</v>
      </c>
      <c r="E83" s="259">
        <f t="shared" si="56"/>
        <v>8.2882057367753611E-3</v>
      </c>
      <c r="F83" s="64">
        <f t="shared" si="66"/>
        <v>-0.86935417036642249</v>
      </c>
      <c r="H83" s="24">
        <f>H84-SUM(H63:H82)</f>
        <v>96.264999999999873</v>
      </c>
      <c r="I83" s="160">
        <f>I84-SUM(I63:I82)</f>
        <v>13.071999999999662</v>
      </c>
      <c r="J83" s="258">
        <f t="shared" si="58"/>
        <v>3.1543482755694192E-2</v>
      </c>
      <c r="K83" s="259">
        <f t="shared" si="59"/>
        <v>4.3254518694210093E-3</v>
      </c>
      <c r="L83" s="64">
        <f t="shared" si="67"/>
        <v>-0.8642081753492995</v>
      </c>
      <c r="N83" s="47">
        <f t="shared" ref="N83" si="76">(H83/B83)*10</f>
        <v>5.6985141774699706</v>
      </c>
      <c r="O83" s="163">
        <f t="shared" ref="O83" si="77">(I83/C83)*10</f>
        <v>5.9229723606703963</v>
      </c>
      <c r="P83" s="64">
        <f t="shared" ref="P83" si="78">(O83-N83)/N83</f>
        <v>3.9388896159609249E-2</v>
      </c>
    </row>
    <row r="84" spans="1:16" ht="26.25" customHeight="1" thickBot="1" x14ac:dyDescent="0.3">
      <c r="A84" s="17" t="s">
        <v>18</v>
      </c>
      <c r="B84" s="22">
        <v>3045.2799999999997</v>
      </c>
      <c r="C84" s="165">
        <v>2662.8199999999997</v>
      </c>
      <c r="D84" s="305">
        <f>SUM(D63:D83)</f>
        <v>0.99999999999999989</v>
      </c>
      <c r="E84" s="306">
        <f>SUM(E63:E83)</f>
        <v>1.0000000000000002</v>
      </c>
      <c r="F84" s="69">
        <f>(C84-B84)/B84</f>
        <v>-0.12559107865286609</v>
      </c>
      <c r="G84" s="2"/>
      <c r="H84" s="22">
        <v>3051.8189999999991</v>
      </c>
      <c r="I84" s="165">
        <v>3022.1119999999992</v>
      </c>
      <c r="J84" s="317">
        <f t="shared" si="58"/>
        <v>1</v>
      </c>
      <c r="K84" s="306">
        <f t="shared" si="59"/>
        <v>1</v>
      </c>
      <c r="L84" s="69">
        <f>(I84-H84)/H84</f>
        <v>-9.7341945901771657E-3</v>
      </c>
      <c r="M84" s="2"/>
      <c r="N84" s="43">
        <f t="shared" ref="N84:O84" si="79">(H84/B84)*10</f>
        <v>10.021472573950504</v>
      </c>
      <c r="O84" s="170">
        <f t="shared" si="79"/>
        <v>11.349291352776378</v>
      </c>
      <c r="P84" s="69">
        <f>(O84-N84)/N84</f>
        <v>0.13249737192090547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N7:N17 J26:K26 J32:L33 J31:K31 D33:F33 O7:P17 O32:P33 D39:F48 K39:L48 N39:P48 D26:E26 D25:E25 D28:E30 D27:E27 D32:E32 D31:E31 J25:K25 J28:K30 J27:K27 N32:N33 D57:F57 D51:E55 D50:E50 D49:E49 K50 K49 J56:L57 J55:K55 N57:P57 D56:E56 K51:K54 D19:F24 D18:E18 J20:L24 J18:K18 N19:N24 O19:P24 J19:K19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F39:F57 L39:L57 P39:P57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2" customWidth="1"/>
    <col min="18" max="19" width="9.140625" customWidth="1"/>
    <col min="20" max="20" width="11.28515625" customWidth="1"/>
  </cols>
  <sheetData>
    <row r="1" spans="1:20" ht="15.75" x14ac:dyDescent="0.25">
      <c r="A1" s="35" t="s">
        <v>46</v>
      </c>
      <c r="B1" s="5"/>
    </row>
    <row r="3" spans="1:20" ht="15.75" thickBot="1" x14ac:dyDescent="0.3"/>
    <row r="4" spans="1:20" x14ac:dyDescent="0.25">
      <c r="A4" s="437" t="s">
        <v>3</v>
      </c>
      <c r="B4" s="451"/>
      <c r="C4" s="451"/>
      <c r="D4" s="462" t="s">
        <v>1</v>
      </c>
      <c r="E4" s="471"/>
      <c r="F4" s="450" t="s">
        <v>13</v>
      </c>
      <c r="G4" s="450"/>
      <c r="H4" s="470" t="s">
        <v>34</v>
      </c>
      <c r="I4" s="471"/>
      <c r="J4" s="1"/>
      <c r="K4" s="462" t="s">
        <v>19</v>
      </c>
      <c r="L4" s="471"/>
      <c r="M4" s="450" t="s">
        <v>13</v>
      </c>
      <c r="N4" s="450"/>
      <c r="O4" s="470" t="s">
        <v>34</v>
      </c>
      <c r="P4" s="471"/>
      <c r="Q4" s="7"/>
      <c r="R4" s="462" t="s">
        <v>22</v>
      </c>
      <c r="S4" s="450"/>
      <c r="T4" s="82" t="s">
        <v>0</v>
      </c>
    </row>
    <row r="5" spans="1:20" x14ac:dyDescent="0.25">
      <c r="A5" s="452"/>
      <c r="B5" s="453"/>
      <c r="C5" s="453"/>
      <c r="D5" s="472" t="s">
        <v>40</v>
      </c>
      <c r="E5" s="473"/>
      <c r="F5" s="474" t="str">
        <f>D5</f>
        <v>jan - mar</v>
      </c>
      <c r="G5" s="474"/>
      <c r="H5" s="472" t="str">
        <f>F5</f>
        <v>jan - mar</v>
      </c>
      <c r="I5" s="473"/>
      <c r="J5" s="1"/>
      <c r="K5" s="472" t="str">
        <f>D5</f>
        <v>jan - mar</v>
      </c>
      <c r="L5" s="473"/>
      <c r="M5" s="474" t="str">
        <f>D5</f>
        <v>jan - mar</v>
      </c>
      <c r="N5" s="474"/>
      <c r="O5" s="472" t="str">
        <f>D5</f>
        <v>jan - mar</v>
      </c>
      <c r="P5" s="473"/>
      <c r="Q5" s="7"/>
      <c r="R5" s="472" t="str">
        <f>D5</f>
        <v>jan - mar</v>
      </c>
      <c r="S5" s="474"/>
      <c r="T5" s="80" t="s">
        <v>35</v>
      </c>
    </row>
    <row r="6" spans="1:20" ht="15.75" thickBot="1" x14ac:dyDescent="0.3">
      <c r="A6" s="452"/>
      <c r="B6" s="453"/>
      <c r="C6" s="453"/>
      <c r="D6" s="79">
        <v>2016</v>
      </c>
      <c r="E6" s="80">
        <v>2017</v>
      </c>
      <c r="F6" s="81">
        <f>D6</f>
        <v>2016</v>
      </c>
      <c r="G6" s="81">
        <f>E6</f>
        <v>2017</v>
      </c>
      <c r="H6" s="79" t="s">
        <v>1</v>
      </c>
      <c r="I6" s="80" t="s">
        <v>14</v>
      </c>
      <c r="J6" s="1"/>
      <c r="K6" s="79">
        <f>D6</f>
        <v>2016</v>
      </c>
      <c r="L6" s="80">
        <f>E6</f>
        <v>2017</v>
      </c>
      <c r="M6" s="81">
        <f>F6</f>
        <v>2016</v>
      </c>
      <c r="N6" s="80">
        <f>G6</f>
        <v>2017</v>
      </c>
      <c r="O6" s="81">
        <v>1000</v>
      </c>
      <c r="P6" s="80" t="s">
        <v>14</v>
      </c>
      <c r="Q6" s="7"/>
      <c r="R6" s="79">
        <f>D6</f>
        <v>2016</v>
      </c>
      <c r="S6" s="81">
        <f>E6</f>
        <v>2017</v>
      </c>
      <c r="T6" s="80" t="s">
        <v>23</v>
      </c>
    </row>
    <row r="7" spans="1:20" ht="24" customHeight="1" thickBot="1" x14ac:dyDescent="0.3">
      <c r="A7" s="86" t="s">
        <v>29</v>
      </c>
      <c r="B7" s="83"/>
      <c r="C7" s="18"/>
      <c r="D7" s="22">
        <v>102240.55999999995</v>
      </c>
      <c r="E7" s="23">
        <v>116110.23999999989</v>
      </c>
      <c r="F7" s="19">
        <f>D7/D17</f>
        <v>0.22691739095878957</v>
      </c>
      <c r="G7" s="19">
        <f>E7/E17</f>
        <v>0.24204639705687503</v>
      </c>
      <c r="H7" s="94">
        <f t="shared" ref="H7:H19" si="0">(E7-D7)/D7</f>
        <v>0.13565731643097359</v>
      </c>
      <c r="I7" s="97">
        <f t="shared" ref="I7:I19" si="1">(G7-F7)/F7</f>
        <v>6.667186694753173E-2</v>
      </c>
      <c r="J7" s="11"/>
      <c r="K7" s="22">
        <v>22007.724999999995</v>
      </c>
      <c r="L7" s="23">
        <v>23490.648999999994</v>
      </c>
      <c r="M7" s="19">
        <f>K7/K17</f>
        <v>0.26542612974161889</v>
      </c>
      <c r="N7" s="19">
        <f>L7/L17</f>
        <v>0.24583232837712149</v>
      </c>
      <c r="O7" s="94">
        <f t="shared" ref="O7:O8" si="2">(L7-K7)/K7</f>
        <v>6.7381976101573399E-2</v>
      </c>
      <c r="P7" s="97">
        <f t="shared" ref="P7:P8" si="3">(N7-M7)/M7</f>
        <v>-7.3820167530495723E-2</v>
      </c>
      <c r="Q7" s="51"/>
      <c r="R7" s="29">
        <f>(K7/D7)*10</f>
        <v>2.1525434719841132</v>
      </c>
      <c r="S7" s="74">
        <f>(L7/E7)*10</f>
        <v>2.0231332740333681</v>
      </c>
      <c r="T7" s="61">
        <f>(S7-R7)/R7</f>
        <v>-6.0119667563071758E-2</v>
      </c>
    </row>
    <row r="8" spans="1:20" s="8" customFormat="1" ht="24" customHeight="1" x14ac:dyDescent="0.25">
      <c r="A8" s="87" t="s">
        <v>44</v>
      </c>
      <c r="B8" s="4"/>
      <c r="C8" s="1"/>
      <c r="D8" s="24">
        <v>91846.879999999946</v>
      </c>
      <c r="E8" s="25">
        <v>93732.72999999988</v>
      </c>
      <c r="F8" s="58">
        <f>D8/D7</f>
        <v>0.89834093240490842</v>
      </c>
      <c r="G8" s="58">
        <f>E8/E7</f>
        <v>0.80727358758366163</v>
      </c>
      <c r="H8" s="95">
        <f t="shared" ref="H8:H16" si="4">(E8-D8)/D8</f>
        <v>2.0532542858286904E-2</v>
      </c>
      <c r="I8" s="98">
        <f t="shared" ref="I8:I16" si="5">(G8-F8)/F8</f>
        <v>-0.10137281018405168</v>
      </c>
      <c r="J8" s="4"/>
      <c r="K8" s="24">
        <v>21170.067999999996</v>
      </c>
      <c r="L8" s="25">
        <v>22123.445999999996</v>
      </c>
      <c r="M8" s="58">
        <f>K8/K7</f>
        <v>0.96193804675403749</v>
      </c>
      <c r="N8" s="58">
        <f>L8/L7</f>
        <v>0.94179798948934967</v>
      </c>
      <c r="O8" s="95">
        <f t="shared" si="2"/>
        <v>4.5034243631149454E-2</v>
      </c>
      <c r="P8" s="98">
        <f t="shared" si="3"/>
        <v>-2.093695881210687E-2</v>
      </c>
      <c r="Q8" s="56"/>
      <c r="R8" s="32">
        <f t="shared" ref="R8:R21" si="6">(K8/D8)*10</f>
        <v>2.3049305539828908</v>
      </c>
      <c r="S8" s="33">
        <f t="shared" ref="S8:S21" si="7">(L8/E8)*10</f>
        <v>2.3602690330261398</v>
      </c>
      <c r="T8" s="60">
        <f t="shared" ref="T8:T21" si="8">(S8-R8)/R8</f>
        <v>2.4008740284007589E-2</v>
      </c>
    </row>
    <row r="9" spans="1:20" s="8" customFormat="1" ht="24" customHeight="1" x14ac:dyDescent="0.25">
      <c r="A9" s="91" t="s">
        <v>43</v>
      </c>
      <c r="B9" s="84"/>
      <c r="C9" s="85"/>
      <c r="D9" s="92">
        <v>10394</v>
      </c>
      <c r="E9" s="93">
        <f>E10+E11</f>
        <v>22377.510000000002</v>
      </c>
      <c r="F9" s="55">
        <f>D9/D7</f>
        <v>0.10166219746840202</v>
      </c>
      <c r="G9" s="55">
        <f>E9/E7</f>
        <v>0.19272641241633834</v>
      </c>
      <c r="H9" s="96">
        <f t="shared" si="4"/>
        <v>1.1529257263806043</v>
      </c>
      <c r="I9" s="99">
        <f t="shared" si="5"/>
        <v>0.89575296634956469</v>
      </c>
      <c r="J9" s="4"/>
      <c r="K9" s="92">
        <v>838</v>
      </c>
      <c r="L9" s="93">
        <f>L10+L11</f>
        <v>1367.203</v>
      </c>
      <c r="M9" s="55">
        <f>K9/K7</f>
        <v>3.8077538682439925E-2</v>
      </c>
      <c r="N9" s="55">
        <f>L9/L7</f>
        <v>5.8202010510650444E-2</v>
      </c>
      <c r="O9" s="96">
        <f t="shared" ref="O9:O21" si="9">(L9-K9)/K9</f>
        <v>0.63150715990453454</v>
      </c>
      <c r="P9" s="99">
        <f t="shared" ref="P9:P21" si="10">(N9-M9)/M9</f>
        <v>0.52851293766766616</v>
      </c>
      <c r="Q9" s="56"/>
      <c r="R9" s="75">
        <f t="shared" si="6"/>
        <v>0.80623436598037335</v>
      </c>
      <c r="S9" s="76">
        <f t="shared" si="7"/>
        <v>0.61097190884955466</v>
      </c>
      <c r="T9" s="62">
        <f t="shared" si="8"/>
        <v>-0.24219068966798679</v>
      </c>
    </row>
    <row r="10" spans="1:20" s="8" customFormat="1" ht="24" customHeight="1" x14ac:dyDescent="0.25">
      <c r="A10" s="57"/>
      <c r="B10" s="88" t="s">
        <v>42</v>
      </c>
      <c r="C10" s="1"/>
      <c r="D10" s="24"/>
      <c r="E10" s="25">
        <v>12839.370000000004</v>
      </c>
      <c r="F10" s="58"/>
      <c r="G10" s="58">
        <f>E10/E9</f>
        <v>0.57376222823719003</v>
      </c>
      <c r="H10" s="100" t="e">
        <f t="shared" si="4"/>
        <v>#DIV/0!</v>
      </c>
      <c r="I10" s="101" t="e">
        <f t="shared" si="5"/>
        <v>#DIV/0!</v>
      </c>
      <c r="J10" s="4"/>
      <c r="K10" s="24"/>
      <c r="L10" s="25">
        <v>703.62100000000021</v>
      </c>
      <c r="M10" s="58"/>
      <c r="N10" s="58">
        <f>L10/L9</f>
        <v>0.51464266827969241</v>
      </c>
      <c r="O10" s="100" t="e">
        <f t="shared" si="9"/>
        <v>#DIV/0!</v>
      </c>
      <c r="P10" s="101" t="e">
        <f t="shared" si="10"/>
        <v>#DIV/0!</v>
      </c>
      <c r="Q10" s="56"/>
      <c r="R10" s="102" t="e">
        <f t="shared" si="6"/>
        <v>#DIV/0!</v>
      </c>
      <c r="S10" s="103">
        <f t="shared" si="7"/>
        <v>0.54801832177123955</v>
      </c>
      <c r="T10" s="104" t="e">
        <f t="shared" si="8"/>
        <v>#DIV/0!</v>
      </c>
    </row>
    <row r="11" spans="1:20" s="8" customFormat="1" ht="24" customHeight="1" thickBot="1" x14ac:dyDescent="0.3">
      <c r="A11" s="57"/>
      <c r="B11" s="88" t="s">
        <v>45</v>
      </c>
      <c r="C11" s="1"/>
      <c r="D11" s="24"/>
      <c r="E11" s="25">
        <v>9538.1399999999976</v>
      </c>
      <c r="F11" s="58">
        <f>D11/D9</f>
        <v>0</v>
      </c>
      <c r="G11" s="58">
        <f>E11/E9</f>
        <v>0.42623777176280991</v>
      </c>
      <c r="H11" s="100" t="e">
        <f t="shared" si="4"/>
        <v>#DIV/0!</v>
      </c>
      <c r="I11" s="101" t="e">
        <f t="shared" si="5"/>
        <v>#DIV/0!</v>
      </c>
      <c r="J11" s="4"/>
      <c r="K11" s="24"/>
      <c r="L11" s="25">
        <v>663.58199999999977</v>
      </c>
      <c r="M11" s="58">
        <f>K11/K9</f>
        <v>0</v>
      </c>
      <c r="N11" s="58">
        <f>L11/L9</f>
        <v>0.48535733172030765</v>
      </c>
      <c r="O11" s="100" t="e">
        <f t="shared" si="9"/>
        <v>#DIV/0!</v>
      </c>
      <c r="P11" s="101" t="e">
        <f t="shared" si="10"/>
        <v>#DIV/0!</v>
      </c>
      <c r="Q11" s="56"/>
      <c r="R11" s="77" t="e">
        <f t="shared" si="6"/>
        <v>#DIV/0!</v>
      </c>
      <c r="S11" s="74">
        <f t="shared" si="7"/>
        <v>0.69571425875485149</v>
      </c>
      <c r="T11" s="78" t="e">
        <f t="shared" si="8"/>
        <v>#DIV/0!</v>
      </c>
    </row>
    <row r="12" spans="1:20" s="8" customFormat="1" ht="24" customHeight="1" thickBot="1" x14ac:dyDescent="0.3">
      <c r="A12" s="86" t="s">
        <v>30</v>
      </c>
      <c r="B12" s="83"/>
      <c r="C12" s="18"/>
      <c r="D12" s="22">
        <v>348322.35000000021</v>
      </c>
      <c r="E12" s="23">
        <v>363592.17000000027</v>
      </c>
      <c r="F12" s="19">
        <f>D12/D17</f>
        <v>0.77308260904121051</v>
      </c>
      <c r="G12" s="19">
        <f>E12/E17</f>
        <v>0.75795360294312497</v>
      </c>
      <c r="H12" s="94">
        <f t="shared" si="4"/>
        <v>4.3838186094001884E-2</v>
      </c>
      <c r="I12" s="97">
        <f t="shared" si="5"/>
        <v>-1.9569714699505112E-2</v>
      </c>
      <c r="J12" s="4"/>
      <c r="K12" s="22">
        <v>60906.964000000051</v>
      </c>
      <c r="L12" s="23">
        <v>72064.923999999955</v>
      </c>
      <c r="M12" s="19">
        <f>K12/K17</f>
        <v>0.73457387025838095</v>
      </c>
      <c r="N12" s="19">
        <f>L12/L17</f>
        <v>0.75416767162287834</v>
      </c>
      <c r="O12" s="94">
        <f t="shared" si="9"/>
        <v>0.18319678518206711</v>
      </c>
      <c r="P12" s="97">
        <f t="shared" si="10"/>
        <v>2.6673697714847143E-2</v>
      </c>
      <c r="Q12" s="56"/>
      <c r="R12" s="29">
        <f t="shared" si="6"/>
        <v>1.7485804169614729</v>
      </c>
      <c r="S12" s="74">
        <f t="shared" si="7"/>
        <v>1.9820262906101607</v>
      </c>
      <c r="T12" s="61">
        <f t="shared" si="8"/>
        <v>0.13350594081017397</v>
      </c>
    </row>
    <row r="13" spans="1:20" s="8" customFormat="1" ht="24" customHeight="1" thickBot="1" x14ac:dyDescent="0.3">
      <c r="A13" s="87" t="s">
        <v>44</v>
      </c>
      <c r="B13" s="4"/>
      <c r="C13" s="1"/>
      <c r="D13" s="24">
        <v>218123.43000000023</v>
      </c>
      <c r="E13" s="25">
        <v>247746.21000000031</v>
      </c>
      <c r="F13" s="58">
        <f>D13/D12</f>
        <v>0.6262114102066666</v>
      </c>
      <c r="G13" s="58">
        <f>E13/E12</f>
        <v>0.68138488790889018</v>
      </c>
      <c r="H13" s="95">
        <f t="shared" si="4"/>
        <v>0.13580741876285393</v>
      </c>
      <c r="I13" s="98">
        <f t="shared" si="5"/>
        <v>8.8106790778556487E-2</v>
      </c>
      <c r="J13" s="4"/>
      <c r="K13" s="24">
        <v>52022.001000000055</v>
      </c>
      <c r="L13" s="25">
        <v>62649.965999999964</v>
      </c>
      <c r="M13" s="58">
        <f>K13/K12</f>
        <v>0.85412237917490041</v>
      </c>
      <c r="N13" s="58">
        <f>L13/L12</f>
        <v>0.86935450039467188</v>
      </c>
      <c r="O13" s="95">
        <f t="shared" si="9"/>
        <v>0.20429750481916098</v>
      </c>
      <c r="P13" s="98">
        <f t="shared" si="10"/>
        <v>1.7833651934616213E-2</v>
      </c>
      <c r="Q13" s="56"/>
      <c r="R13" s="29">
        <f t="shared" si="6"/>
        <v>2.384979962950335</v>
      </c>
      <c r="S13" s="74">
        <f t="shared" si="7"/>
        <v>2.5287961418259393</v>
      </c>
      <c r="T13" s="61">
        <f t="shared" si="8"/>
        <v>6.0300791247611465E-2</v>
      </c>
    </row>
    <row r="14" spans="1:20" s="8" customFormat="1" ht="24" customHeight="1" thickBot="1" x14ac:dyDescent="0.3">
      <c r="A14" s="91" t="s">
        <v>43</v>
      </c>
      <c r="B14" s="84"/>
      <c r="C14" s="85"/>
      <c r="D14" s="92">
        <v>130199</v>
      </c>
      <c r="E14" s="93">
        <f>E15+E16</f>
        <v>115845.96000000002</v>
      </c>
      <c r="F14" s="55">
        <f>D14/D12</f>
        <v>0.37378881946564702</v>
      </c>
      <c r="G14" s="55">
        <f>E14/E12</f>
        <v>0.31861511209111004</v>
      </c>
      <c r="H14" s="96">
        <f t="shared" ref="H14" si="11">(E14-D14)/D14</f>
        <v>-0.11023924914937887</v>
      </c>
      <c r="I14" s="99">
        <f t="shared" ref="I14" si="12">(G14-F14)/F14</f>
        <v>-0.14760662839892058</v>
      </c>
      <c r="J14" s="4"/>
      <c r="K14" s="92">
        <v>8885</v>
      </c>
      <c r="L14" s="93">
        <f>L15+L16</f>
        <v>9414.9579999999987</v>
      </c>
      <c r="M14" s="55">
        <f>K14/K12</f>
        <v>0.14587822830899916</v>
      </c>
      <c r="N14" s="55">
        <f>L14/L12</f>
        <v>0.13064549960532817</v>
      </c>
      <c r="O14" s="96">
        <f t="shared" si="9"/>
        <v>5.9646370287000421E-2</v>
      </c>
      <c r="P14" s="99">
        <f t="shared" si="10"/>
        <v>-0.10442085073452516</v>
      </c>
      <c r="Q14" s="56"/>
      <c r="R14" s="29">
        <f t="shared" si="6"/>
        <v>0.68241691564451346</v>
      </c>
      <c r="S14" s="74">
        <f t="shared" si="7"/>
        <v>0.81271353787391432</v>
      </c>
      <c r="T14" s="61">
        <f t="shared" si="8"/>
        <v>0.19093404521829782</v>
      </c>
    </row>
    <row r="15" spans="1:20" ht="24" customHeight="1" x14ac:dyDescent="0.25">
      <c r="A15" s="57"/>
      <c r="B15" s="88" t="s">
        <v>42</v>
      </c>
      <c r="C15" s="1"/>
      <c r="D15" s="24"/>
      <c r="E15" s="25">
        <v>58021.209999999992</v>
      </c>
      <c r="F15" s="3"/>
      <c r="G15" s="3">
        <f>E15/E14</f>
        <v>0.50084793634581626</v>
      </c>
      <c r="H15" s="100" t="e">
        <f t="shared" si="4"/>
        <v>#DIV/0!</v>
      </c>
      <c r="I15" s="101" t="e">
        <f t="shared" si="5"/>
        <v>#DIV/0!</v>
      </c>
      <c r="J15" s="1"/>
      <c r="K15" s="24"/>
      <c r="L15" s="25">
        <v>5766.0809999999992</v>
      </c>
      <c r="M15" s="3"/>
      <c r="N15" s="3">
        <f>L15/L14</f>
        <v>0.61243831358567935</v>
      </c>
      <c r="O15" s="100" t="e">
        <f t="shared" si="9"/>
        <v>#DIV/0!</v>
      </c>
      <c r="P15" s="101" t="e">
        <f t="shared" si="10"/>
        <v>#DIV/0!</v>
      </c>
      <c r="Q15" s="7"/>
      <c r="R15" s="111" t="e">
        <f t="shared" si="6"/>
        <v>#DIV/0!</v>
      </c>
      <c r="S15" s="112">
        <f t="shared" si="7"/>
        <v>0.99378847838574891</v>
      </c>
      <c r="T15" s="113" t="e">
        <f t="shared" si="8"/>
        <v>#DIV/0!</v>
      </c>
    </row>
    <row r="16" spans="1:20" ht="24" customHeight="1" thickBot="1" x14ac:dyDescent="0.3">
      <c r="A16" s="57"/>
      <c r="B16" s="88" t="s">
        <v>45</v>
      </c>
      <c r="C16" s="1"/>
      <c r="D16" s="24"/>
      <c r="E16" s="25">
        <v>57824.750000000022</v>
      </c>
      <c r="F16" s="3">
        <f>D16/D14</f>
        <v>0</v>
      </c>
      <c r="G16" s="3">
        <f>E16/E14</f>
        <v>0.49915206365418363</v>
      </c>
      <c r="H16" s="100" t="e">
        <f t="shared" si="4"/>
        <v>#DIV/0!</v>
      </c>
      <c r="I16" s="101" t="e">
        <f t="shared" si="5"/>
        <v>#DIV/0!</v>
      </c>
      <c r="J16" s="1"/>
      <c r="K16" s="24"/>
      <c r="L16" s="25">
        <v>3648.8769999999986</v>
      </c>
      <c r="M16" s="3">
        <f>K16/K14</f>
        <v>0</v>
      </c>
      <c r="N16" s="3">
        <f>L16/L14</f>
        <v>0.38756168641432059</v>
      </c>
      <c r="O16" s="100" t="e">
        <f t="shared" si="9"/>
        <v>#DIV/0!</v>
      </c>
      <c r="P16" s="101" t="e">
        <f t="shared" si="10"/>
        <v>#DIV/0!</v>
      </c>
      <c r="Q16" s="7"/>
      <c r="R16" s="77" t="e">
        <f t="shared" si="6"/>
        <v>#DIV/0!</v>
      </c>
      <c r="S16" s="74">
        <f t="shared" si="7"/>
        <v>0.63102339396192753</v>
      </c>
      <c r="T16" s="78" t="e">
        <f t="shared" si="8"/>
        <v>#DIV/0!</v>
      </c>
    </row>
    <row r="17" spans="1:20" ht="24" customHeight="1" thickBot="1" x14ac:dyDescent="0.3">
      <c r="A17" s="86" t="s">
        <v>12</v>
      </c>
      <c r="B17" s="83"/>
      <c r="C17" s="18"/>
      <c r="D17" s="22">
        <f>D7+D12</f>
        <v>450562.91000000015</v>
      </c>
      <c r="E17" s="23">
        <f>E7+E12</f>
        <v>479702.41000000015</v>
      </c>
      <c r="F17" s="19">
        <f>F7+F12</f>
        <v>1</v>
      </c>
      <c r="G17" s="19">
        <f>G7+G12</f>
        <v>1</v>
      </c>
      <c r="H17" s="94">
        <f t="shared" si="0"/>
        <v>6.467354359017255E-2</v>
      </c>
      <c r="I17" s="97">
        <f t="shared" si="1"/>
        <v>0</v>
      </c>
      <c r="J17" s="11"/>
      <c r="K17" s="22">
        <v>82914.689000000057</v>
      </c>
      <c r="L17" s="23">
        <v>95555.57299999996</v>
      </c>
      <c r="M17" s="19">
        <f>M7+M12</f>
        <v>0.99999999999999978</v>
      </c>
      <c r="N17" s="19">
        <f>N7+N12</f>
        <v>0.99999999999999978</v>
      </c>
      <c r="O17" s="94">
        <f t="shared" si="9"/>
        <v>0.15245650864106713</v>
      </c>
      <c r="P17" s="97">
        <f t="shared" si="10"/>
        <v>0</v>
      </c>
      <c r="Q17" s="7"/>
      <c r="R17" s="29">
        <f t="shared" si="6"/>
        <v>1.8402466594509528</v>
      </c>
      <c r="S17" s="74">
        <f t="shared" si="7"/>
        <v>1.9919760878416251</v>
      </c>
      <c r="T17" s="61">
        <f t="shared" si="8"/>
        <v>8.2450593028622343E-2</v>
      </c>
    </row>
    <row r="18" spans="1:20" s="8" customFormat="1" ht="24" customHeight="1" x14ac:dyDescent="0.25">
      <c r="A18" s="87" t="s">
        <v>44</v>
      </c>
      <c r="B18" s="4"/>
      <c r="C18" s="1"/>
      <c r="D18" s="24">
        <f t="shared" ref="D18:E21" si="13">D8+D13</f>
        <v>309970.31000000017</v>
      </c>
      <c r="E18" s="25">
        <f t="shared" si="13"/>
        <v>341478.94000000018</v>
      </c>
      <c r="F18" s="58">
        <f>D18/D17</f>
        <v>0.68796233138675367</v>
      </c>
      <c r="G18" s="58">
        <f>E18/E17</f>
        <v>0.7118557940953435</v>
      </c>
      <c r="H18" s="95">
        <f t="shared" si="0"/>
        <v>0.1016504774279833</v>
      </c>
      <c r="I18" s="98">
        <f t="shared" si="1"/>
        <v>3.4730771756684417E-2</v>
      </c>
      <c r="J18" s="4"/>
      <c r="K18" s="24">
        <f t="shared" ref="K18:L21" si="14">K8+K13</f>
        <v>73192.069000000047</v>
      </c>
      <c r="L18" s="25">
        <f t="shared" si="14"/>
        <v>84773.411999999953</v>
      </c>
      <c r="M18" s="58">
        <f>K18/K17</f>
        <v>0.8827394745459396</v>
      </c>
      <c r="N18" s="58">
        <f>L18/L17</f>
        <v>0.88716345199457902</v>
      </c>
      <c r="O18" s="95">
        <f t="shared" si="9"/>
        <v>0.15823221229064993</v>
      </c>
      <c r="P18" s="98">
        <f t="shared" si="10"/>
        <v>5.0116456510739104E-3</v>
      </c>
      <c r="Q18" s="56"/>
      <c r="R18" s="114">
        <f t="shared" si="6"/>
        <v>2.3612606317037268</v>
      </c>
      <c r="S18" s="115">
        <f t="shared" si="7"/>
        <v>2.4825370489904857</v>
      </c>
      <c r="T18" s="116">
        <f t="shared" si="8"/>
        <v>5.1360877176550378E-2</v>
      </c>
    </row>
    <row r="19" spans="1:20" s="8" customFormat="1" ht="24" customHeight="1" x14ac:dyDescent="0.25">
      <c r="A19" s="91" t="s">
        <v>43</v>
      </c>
      <c r="B19" s="84"/>
      <c r="C19" s="85"/>
      <c r="D19" s="92">
        <f t="shared" si="13"/>
        <v>140593</v>
      </c>
      <c r="E19" s="93">
        <f t="shared" si="13"/>
        <v>138223.47000000003</v>
      </c>
      <c r="F19" s="55">
        <f>D19/D17</f>
        <v>0.31203855639160344</v>
      </c>
      <c r="G19" s="55">
        <f>E19/E17</f>
        <v>0.28814420590465656</v>
      </c>
      <c r="H19" s="96">
        <f t="shared" si="0"/>
        <v>-1.6853826292916218E-2</v>
      </c>
      <c r="I19" s="99">
        <f t="shared" si="1"/>
        <v>-7.657499369071509E-2</v>
      </c>
      <c r="J19" s="4"/>
      <c r="K19" s="92">
        <f t="shared" si="14"/>
        <v>9723</v>
      </c>
      <c r="L19" s="93">
        <f t="shared" si="14"/>
        <v>10782.160999999998</v>
      </c>
      <c r="M19" s="55">
        <f>K19/K17</f>
        <v>0.11726510847794404</v>
      </c>
      <c r="N19" s="55">
        <f>L19/L17</f>
        <v>0.11283654800542092</v>
      </c>
      <c r="O19" s="96">
        <f t="shared" si="9"/>
        <v>0.10893355960094603</v>
      </c>
      <c r="P19" s="99">
        <f t="shared" si="10"/>
        <v>-3.7765372240763907E-2</v>
      </c>
      <c r="Q19" s="56"/>
      <c r="R19" s="53">
        <f t="shared" si="6"/>
        <v>0.69157070408910826</v>
      </c>
      <c r="S19" s="54">
        <f t="shared" si="7"/>
        <v>0.78005283762591082</v>
      </c>
      <c r="T19" s="62">
        <f t="shared" si="8"/>
        <v>0.12794372724817119</v>
      </c>
    </row>
    <row r="20" spans="1:20" ht="24" customHeight="1" x14ac:dyDescent="0.25">
      <c r="A20" s="57"/>
      <c r="B20" s="88" t="s">
        <v>42</v>
      </c>
      <c r="C20" s="1"/>
      <c r="D20" s="24">
        <f t="shared" si="13"/>
        <v>0</v>
      </c>
      <c r="E20" s="25">
        <f t="shared" si="13"/>
        <v>70860.58</v>
      </c>
      <c r="F20" s="3">
        <f>D20/D19</f>
        <v>0</v>
      </c>
      <c r="G20" s="3">
        <f>E20/E19</f>
        <v>0.51265230137834039</v>
      </c>
      <c r="H20" s="100" t="e">
        <f t="shared" ref="H20:H21" si="15">(E20-D20)/D20</f>
        <v>#DIV/0!</v>
      </c>
      <c r="I20" s="101" t="e">
        <f t="shared" ref="I20:I21" si="16">(G20-F20)/F20</f>
        <v>#DIV/0!</v>
      </c>
      <c r="J20" s="1"/>
      <c r="K20" s="24">
        <f t="shared" si="14"/>
        <v>0</v>
      </c>
      <c r="L20" s="25">
        <f t="shared" si="14"/>
        <v>6469.7019999999993</v>
      </c>
      <c r="M20" s="3">
        <f>K20/K19</f>
        <v>0</v>
      </c>
      <c r="N20" s="3">
        <f>L20/L19</f>
        <v>0.60003759914176757</v>
      </c>
      <c r="O20" s="100" t="e">
        <f t="shared" si="9"/>
        <v>#DIV/0!</v>
      </c>
      <c r="P20" s="101" t="e">
        <f t="shared" si="10"/>
        <v>#DIV/0!</v>
      </c>
      <c r="Q20" s="7"/>
      <c r="R20" s="102" t="e">
        <f t="shared" si="6"/>
        <v>#DIV/0!</v>
      </c>
      <c r="S20" s="103">
        <f t="shared" si="7"/>
        <v>0.9130184934980774</v>
      </c>
      <c r="T20" s="104" t="e">
        <f t="shared" si="8"/>
        <v>#DIV/0!</v>
      </c>
    </row>
    <row r="21" spans="1:20" ht="24" customHeight="1" thickBot="1" x14ac:dyDescent="0.3">
      <c r="A21" s="89"/>
      <c r="B21" s="90" t="s">
        <v>45</v>
      </c>
      <c r="C21" s="15"/>
      <c r="D21" s="26">
        <f t="shared" si="13"/>
        <v>0</v>
      </c>
      <c r="E21" s="27">
        <f t="shared" si="13"/>
        <v>67362.890000000014</v>
      </c>
      <c r="F21" s="16">
        <f>D21/D19</f>
        <v>0</v>
      </c>
      <c r="G21" s="16">
        <f>E21/E19</f>
        <v>0.48734769862165955</v>
      </c>
      <c r="H21" s="109" t="e">
        <f t="shared" si="15"/>
        <v>#DIV/0!</v>
      </c>
      <c r="I21" s="110" t="e">
        <f t="shared" si="16"/>
        <v>#DIV/0!</v>
      </c>
      <c r="J21" s="1"/>
      <c r="K21" s="26">
        <f t="shared" si="14"/>
        <v>0</v>
      </c>
      <c r="L21" s="27">
        <f t="shared" si="14"/>
        <v>4312.458999999998</v>
      </c>
      <c r="M21" s="16">
        <f>K21/K19</f>
        <v>0</v>
      </c>
      <c r="N21" s="16">
        <f>L21/L19</f>
        <v>0.39996240085823231</v>
      </c>
      <c r="O21" s="109" t="e">
        <f t="shared" si="9"/>
        <v>#DIV/0!</v>
      </c>
      <c r="P21" s="110" t="e">
        <f t="shared" si="10"/>
        <v>#DIV/0!</v>
      </c>
      <c r="Q21" s="7"/>
      <c r="R21" s="77" t="e">
        <f t="shared" si="6"/>
        <v>#DIV/0!</v>
      </c>
      <c r="S21" s="74">
        <f t="shared" si="7"/>
        <v>0.64018319285291903</v>
      </c>
      <c r="T21" s="78" t="e">
        <f t="shared" si="8"/>
        <v>#DIV/0!</v>
      </c>
    </row>
    <row r="22" spans="1:20" ht="24" customHeight="1" thickBot="1" x14ac:dyDescent="0.3">
      <c r="J22" s="11"/>
      <c r="Q22"/>
    </row>
    <row r="23" spans="1:20" s="52" customFormat="1" ht="15" customHeight="1" x14ac:dyDescent="0.25">
      <c r="A23" s="437" t="s">
        <v>2</v>
      </c>
      <c r="B23" s="451"/>
      <c r="C23" s="451"/>
      <c r="D23" s="462" t="s">
        <v>1</v>
      </c>
      <c r="E23" s="471"/>
      <c r="F23" s="450" t="s">
        <v>13</v>
      </c>
      <c r="G23" s="450"/>
      <c r="H23" s="470" t="s">
        <v>34</v>
      </c>
      <c r="I23" s="471"/>
      <c r="J23" s="1"/>
      <c r="K23" s="462" t="s">
        <v>19</v>
      </c>
      <c r="L23" s="471"/>
      <c r="M23" s="450" t="s">
        <v>13</v>
      </c>
      <c r="N23" s="450"/>
      <c r="O23" s="470" t="s">
        <v>34</v>
      </c>
      <c r="P23" s="471"/>
      <c r="Q23" s="7"/>
      <c r="R23" s="462" t="s">
        <v>22</v>
      </c>
      <c r="S23" s="450"/>
      <c r="T23" s="108" t="s">
        <v>0</v>
      </c>
    </row>
    <row r="24" spans="1:20" s="8" customFormat="1" ht="15" customHeight="1" x14ac:dyDescent="0.25">
      <c r="A24" s="452"/>
      <c r="B24" s="453"/>
      <c r="C24" s="453"/>
      <c r="D24" s="472" t="s">
        <v>40</v>
      </c>
      <c r="E24" s="473"/>
      <c r="F24" s="474" t="str">
        <f>D24</f>
        <v>jan - mar</v>
      </c>
      <c r="G24" s="474"/>
      <c r="H24" s="472" t="str">
        <f>F24</f>
        <v>jan - mar</v>
      </c>
      <c r="I24" s="473"/>
      <c r="J24" s="1"/>
      <c r="K24" s="472" t="str">
        <f>D24</f>
        <v>jan - mar</v>
      </c>
      <c r="L24" s="473"/>
      <c r="M24" s="474" t="str">
        <f>D24</f>
        <v>jan - mar</v>
      </c>
      <c r="N24" s="474"/>
      <c r="O24" s="472" t="str">
        <f>D24</f>
        <v>jan - mar</v>
      </c>
      <c r="P24" s="473"/>
      <c r="Q24" s="7"/>
      <c r="R24" s="472" t="str">
        <f>D24</f>
        <v>jan - mar</v>
      </c>
      <c r="S24" s="474"/>
      <c r="T24" s="106" t="s">
        <v>35</v>
      </c>
    </row>
    <row r="25" spans="1:20" ht="15.75" customHeight="1" thickBot="1" x14ac:dyDescent="0.3">
      <c r="A25" s="452"/>
      <c r="B25" s="453"/>
      <c r="C25" s="453"/>
      <c r="D25" s="105">
        <v>2016</v>
      </c>
      <c r="E25" s="106">
        <v>2017</v>
      </c>
      <c r="F25" s="107">
        <f>D25</f>
        <v>2016</v>
      </c>
      <c r="G25" s="107">
        <f>E25</f>
        <v>2017</v>
      </c>
      <c r="H25" s="105" t="s">
        <v>1</v>
      </c>
      <c r="I25" s="106" t="s">
        <v>14</v>
      </c>
      <c r="J25" s="1"/>
      <c r="K25" s="105">
        <f>D25</f>
        <v>2016</v>
      </c>
      <c r="L25" s="106">
        <f>E25</f>
        <v>2017</v>
      </c>
      <c r="M25" s="107">
        <f>F25</f>
        <v>2016</v>
      </c>
      <c r="N25" s="106">
        <f>G25</f>
        <v>2017</v>
      </c>
      <c r="O25" s="107">
        <v>1000</v>
      </c>
      <c r="P25" s="106" t="s">
        <v>14</v>
      </c>
      <c r="Q25" s="7"/>
      <c r="R25" s="105">
        <f>D25</f>
        <v>2016</v>
      </c>
      <c r="S25" s="107">
        <f>E25</f>
        <v>2017</v>
      </c>
      <c r="T25" s="106" t="s">
        <v>23</v>
      </c>
    </row>
    <row r="26" spans="1:20" ht="24" customHeight="1" thickBot="1" x14ac:dyDescent="0.3">
      <c r="A26" s="86" t="s">
        <v>29</v>
      </c>
      <c r="B26" s="83"/>
      <c r="C26" s="18"/>
      <c r="D26" s="22"/>
      <c r="E26" s="23"/>
      <c r="F26" s="19" t="e">
        <f>D26/D36</f>
        <v>#DIV/0!</v>
      </c>
      <c r="G26" s="19" t="e">
        <f>E26/E36</f>
        <v>#DIV/0!</v>
      </c>
      <c r="H26" s="94" t="e">
        <f t="shared" ref="H26:H40" si="17">(E26-D26)/D26</f>
        <v>#DIV/0!</v>
      </c>
      <c r="I26" s="97" t="e">
        <f t="shared" ref="I26:I40" si="18">(G26-F26)/F26</f>
        <v>#DIV/0!</v>
      </c>
      <c r="J26" s="11"/>
      <c r="K26" s="22"/>
      <c r="L26" s="23"/>
      <c r="M26" s="19">
        <f>K26/K36</f>
        <v>0</v>
      </c>
      <c r="N26" s="19">
        <f>L26/L36</f>
        <v>0</v>
      </c>
      <c r="O26" s="94" t="e">
        <f t="shared" ref="O26:O40" si="19">(L26-K26)/K26</f>
        <v>#DIV/0!</v>
      </c>
      <c r="P26" s="97" t="e">
        <f t="shared" ref="P26:P40" si="20">(N26-M26)/M26</f>
        <v>#DIV/0!</v>
      </c>
      <c r="Q26" s="51"/>
      <c r="R26" s="29" t="e">
        <f>(K26/D26)*10</f>
        <v>#DIV/0!</v>
      </c>
      <c r="S26" s="74" t="e">
        <f>(L26/E26)*10</f>
        <v>#DIV/0!</v>
      </c>
      <c r="T26" s="61" t="e">
        <f>(S26-R26)/R26</f>
        <v>#DIV/0!</v>
      </c>
    </row>
    <row r="27" spans="1:20" ht="24" customHeight="1" x14ac:dyDescent="0.25">
      <c r="A27" s="87" t="s">
        <v>44</v>
      </c>
      <c r="B27" s="4"/>
      <c r="C27" s="1"/>
      <c r="D27" s="24"/>
      <c r="E27" s="25"/>
      <c r="F27" s="58" t="e">
        <f>D27/D26</f>
        <v>#DIV/0!</v>
      </c>
      <c r="G27" s="58" t="e">
        <f>E27/E26</f>
        <v>#DIV/0!</v>
      </c>
      <c r="H27" s="95" t="e">
        <f t="shared" si="17"/>
        <v>#DIV/0!</v>
      </c>
      <c r="I27" s="98" t="e">
        <f t="shared" si="18"/>
        <v>#DIV/0!</v>
      </c>
      <c r="J27" s="4"/>
      <c r="K27" s="24"/>
      <c r="L27" s="25"/>
      <c r="M27" s="58" t="e">
        <f>K27/K26</f>
        <v>#DIV/0!</v>
      </c>
      <c r="N27" s="58" t="e">
        <f>L27/L26</f>
        <v>#DIV/0!</v>
      </c>
      <c r="O27" s="95" t="e">
        <f t="shared" si="19"/>
        <v>#DIV/0!</v>
      </c>
      <c r="P27" s="98" t="e">
        <f t="shared" si="20"/>
        <v>#DIV/0!</v>
      </c>
      <c r="Q27" s="56"/>
      <c r="R27" s="32" t="e">
        <f t="shared" ref="R27:R40" si="21">(K27/D27)*10</f>
        <v>#DIV/0!</v>
      </c>
      <c r="S27" s="33" t="e">
        <f t="shared" ref="S27:S40" si="22">(L27/E27)*10</f>
        <v>#DIV/0!</v>
      </c>
      <c r="T27" s="60" t="e">
        <f t="shared" ref="T27:T40" si="23">(S27-R27)/R27</f>
        <v>#DIV/0!</v>
      </c>
    </row>
    <row r="28" spans="1:20" ht="24" customHeight="1" x14ac:dyDescent="0.25">
      <c r="A28" s="91" t="s">
        <v>43</v>
      </c>
      <c r="B28" s="84"/>
      <c r="C28" s="85"/>
      <c r="D28" s="92"/>
      <c r="E28" s="93">
        <f>E29+E30</f>
        <v>0</v>
      </c>
      <c r="F28" s="55" t="e">
        <f>D28/D26</f>
        <v>#DIV/0!</v>
      </c>
      <c r="G28" s="55" t="e">
        <f>E28/E26</f>
        <v>#DIV/0!</v>
      </c>
      <c r="H28" s="96" t="e">
        <f t="shared" si="17"/>
        <v>#DIV/0!</v>
      </c>
      <c r="I28" s="99" t="e">
        <f t="shared" si="18"/>
        <v>#DIV/0!</v>
      </c>
      <c r="J28" s="4"/>
      <c r="K28" s="92"/>
      <c r="L28" s="93">
        <f>L29+L30</f>
        <v>0</v>
      </c>
      <c r="M28" s="55" t="e">
        <f>K28/K26</f>
        <v>#DIV/0!</v>
      </c>
      <c r="N28" s="55" t="e">
        <f>L28/L26</f>
        <v>#DIV/0!</v>
      </c>
      <c r="O28" s="96" t="e">
        <f t="shared" si="19"/>
        <v>#DIV/0!</v>
      </c>
      <c r="P28" s="99" t="e">
        <f t="shared" si="20"/>
        <v>#DIV/0!</v>
      </c>
      <c r="Q28" s="56"/>
      <c r="R28" s="75" t="e">
        <f t="shared" si="21"/>
        <v>#DIV/0!</v>
      </c>
      <c r="S28" s="76" t="e">
        <f t="shared" si="22"/>
        <v>#DIV/0!</v>
      </c>
      <c r="T28" s="62" t="e">
        <f t="shared" si="23"/>
        <v>#DIV/0!</v>
      </c>
    </row>
    <row r="29" spans="1:20" ht="24" customHeight="1" x14ac:dyDescent="0.25">
      <c r="A29" s="57"/>
      <c r="B29" s="88" t="s">
        <v>42</v>
      </c>
      <c r="C29" s="1"/>
      <c r="D29" s="24"/>
      <c r="E29" s="25"/>
      <c r="F29" s="58"/>
      <c r="G29" s="58" t="e">
        <f>E29/E28</f>
        <v>#DIV/0!</v>
      </c>
      <c r="H29" s="100" t="e">
        <f t="shared" si="17"/>
        <v>#DIV/0!</v>
      </c>
      <c r="I29" s="101" t="e">
        <f t="shared" si="18"/>
        <v>#DIV/0!</v>
      </c>
      <c r="J29" s="4"/>
      <c r="K29" s="24"/>
      <c r="L29" s="25"/>
      <c r="M29" s="58"/>
      <c r="N29" s="58" t="e">
        <f>L29/L28</f>
        <v>#DIV/0!</v>
      </c>
      <c r="O29" s="100" t="e">
        <f t="shared" si="19"/>
        <v>#DIV/0!</v>
      </c>
      <c r="P29" s="101" t="e">
        <f t="shared" si="20"/>
        <v>#DIV/0!</v>
      </c>
      <c r="Q29" s="56"/>
      <c r="R29" s="102" t="e">
        <f t="shared" si="21"/>
        <v>#DIV/0!</v>
      </c>
      <c r="S29" s="103" t="e">
        <f t="shared" si="22"/>
        <v>#DIV/0!</v>
      </c>
      <c r="T29" s="104" t="e">
        <f t="shared" si="23"/>
        <v>#DIV/0!</v>
      </c>
    </row>
    <row r="30" spans="1:20" ht="24" customHeight="1" thickBot="1" x14ac:dyDescent="0.3">
      <c r="A30" s="57"/>
      <c r="B30" s="88" t="s">
        <v>45</v>
      </c>
      <c r="C30" s="1"/>
      <c r="D30" s="24"/>
      <c r="E30" s="25"/>
      <c r="F30" s="58" t="e">
        <f>D30/D28</f>
        <v>#DIV/0!</v>
      </c>
      <c r="G30" s="58" t="e">
        <f>E30/E28</f>
        <v>#DIV/0!</v>
      </c>
      <c r="H30" s="100" t="e">
        <f t="shared" si="17"/>
        <v>#DIV/0!</v>
      </c>
      <c r="I30" s="101" t="e">
        <f t="shared" si="18"/>
        <v>#DIV/0!</v>
      </c>
      <c r="J30" s="4"/>
      <c r="K30" s="24"/>
      <c r="L30" s="25"/>
      <c r="M30" s="58" t="e">
        <f>K30/K28</f>
        <v>#DIV/0!</v>
      </c>
      <c r="N30" s="58" t="e">
        <f>L30/L28</f>
        <v>#DIV/0!</v>
      </c>
      <c r="O30" s="100" t="e">
        <f t="shared" si="19"/>
        <v>#DIV/0!</v>
      </c>
      <c r="P30" s="101" t="e">
        <f t="shared" si="20"/>
        <v>#DIV/0!</v>
      </c>
      <c r="Q30" s="56"/>
      <c r="R30" s="77" t="e">
        <f t="shared" si="21"/>
        <v>#DIV/0!</v>
      </c>
      <c r="S30" s="74" t="e">
        <f t="shared" si="22"/>
        <v>#DIV/0!</v>
      </c>
      <c r="T30" s="78" t="e">
        <f t="shared" si="23"/>
        <v>#DIV/0!</v>
      </c>
    </row>
    <row r="31" spans="1:20" ht="24" customHeight="1" thickBot="1" x14ac:dyDescent="0.3">
      <c r="A31" s="86" t="s">
        <v>30</v>
      </c>
      <c r="B31" s="83"/>
      <c r="C31" s="18"/>
      <c r="D31" s="22"/>
      <c r="E31" s="23"/>
      <c r="F31" s="19" t="e">
        <f>D31/D36</f>
        <v>#DIV/0!</v>
      </c>
      <c r="G31" s="19" t="e">
        <f>E31/E36</f>
        <v>#DIV/0!</v>
      </c>
      <c r="H31" s="94" t="e">
        <f t="shared" si="17"/>
        <v>#DIV/0!</v>
      </c>
      <c r="I31" s="97" t="e">
        <f t="shared" si="18"/>
        <v>#DIV/0!</v>
      </c>
      <c r="J31" s="4"/>
      <c r="K31" s="22"/>
      <c r="L31" s="23"/>
      <c r="M31" s="19">
        <f>K31/K36</f>
        <v>0</v>
      </c>
      <c r="N31" s="19">
        <f>L31/L36</f>
        <v>0</v>
      </c>
      <c r="O31" s="94" t="e">
        <f t="shared" si="19"/>
        <v>#DIV/0!</v>
      </c>
      <c r="P31" s="97" t="e">
        <f t="shared" si="20"/>
        <v>#DIV/0!</v>
      </c>
      <c r="Q31" s="56"/>
      <c r="R31" s="29" t="e">
        <f t="shared" si="21"/>
        <v>#DIV/0!</v>
      </c>
      <c r="S31" s="74" t="e">
        <f t="shared" si="22"/>
        <v>#DIV/0!</v>
      </c>
      <c r="T31" s="61" t="e">
        <f t="shared" si="23"/>
        <v>#DIV/0!</v>
      </c>
    </row>
    <row r="32" spans="1:20" ht="24" customHeight="1" thickBot="1" x14ac:dyDescent="0.3">
      <c r="A32" s="87" t="s">
        <v>44</v>
      </c>
      <c r="B32" s="4"/>
      <c r="C32" s="1"/>
      <c r="D32" s="24"/>
      <c r="E32" s="25"/>
      <c r="F32" s="58" t="e">
        <f>D32/D31</f>
        <v>#DIV/0!</v>
      </c>
      <c r="G32" s="58" t="e">
        <f>E32/E31</f>
        <v>#DIV/0!</v>
      </c>
      <c r="H32" s="95" t="e">
        <f t="shared" si="17"/>
        <v>#DIV/0!</v>
      </c>
      <c r="I32" s="98" t="e">
        <f t="shared" si="18"/>
        <v>#DIV/0!</v>
      </c>
      <c r="J32" s="4"/>
      <c r="K32" s="24"/>
      <c r="L32" s="25"/>
      <c r="M32" s="58" t="e">
        <f>K32/K31</f>
        <v>#DIV/0!</v>
      </c>
      <c r="N32" s="58" t="e">
        <f>L32/L31</f>
        <v>#DIV/0!</v>
      </c>
      <c r="O32" s="95" t="e">
        <f t="shared" si="19"/>
        <v>#DIV/0!</v>
      </c>
      <c r="P32" s="98" t="e">
        <f t="shared" si="20"/>
        <v>#DIV/0!</v>
      </c>
      <c r="Q32" s="56"/>
      <c r="R32" s="29" t="e">
        <f t="shared" si="21"/>
        <v>#DIV/0!</v>
      </c>
      <c r="S32" s="74" t="e">
        <f t="shared" si="22"/>
        <v>#DIV/0!</v>
      </c>
      <c r="T32" s="61" t="e">
        <f t="shared" si="23"/>
        <v>#DIV/0!</v>
      </c>
    </row>
    <row r="33" spans="1:20" ht="24" customHeight="1" thickBot="1" x14ac:dyDescent="0.3">
      <c r="A33" s="91" t="s">
        <v>43</v>
      </c>
      <c r="B33" s="84"/>
      <c r="C33" s="85"/>
      <c r="D33" s="92"/>
      <c r="E33" s="93">
        <f>E34+E35</f>
        <v>0</v>
      </c>
      <c r="F33" s="55" t="e">
        <f>D33/D31</f>
        <v>#DIV/0!</v>
      </c>
      <c r="G33" s="55" t="e">
        <f>E33/E31</f>
        <v>#DIV/0!</v>
      </c>
      <c r="H33" s="96" t="e">
        <f t="shared" si="17"/>
        <v>#DIV/0!</v>
      </c>
      <c r="I33" s="99" t="e">
        <f t="shared" si="18"/>
        <v>#DIV/0!</v>
      </c>
      <c r="J33" s="4"/>
      <c r="K33" s="92"/>
      <c r="L33" s="93">
        <f>L34+L35</f>
        <v>0</v>
      </c>
      <c r="M33" s="55" t="e">
        <f>K33/K31</f>
        <v>#DIV/0!</v>
      </c>
      <c r="N33" s="55" t="e">
        <f>L33/L31</f>
        <v>#DIV/0!</v>
      </c>
      <c r="O33" s="96" t="e">
        <f t="shared" si="19"/>
        <v>#DIV/0!</v>
      </c>
      <c r="P33" s="99" t="e">
        <f t="shared" si="20"/>
        <v>#DIV/0!</v>
      </c>
      <c r="Q33" s="56"/>
      <c r="R33" s="29" t="e">
        <f t="shared" si="21"/>
        <v>#DIV/0!</v>
      </c>
      <c r="S33" s="74" t="e">
        <f t="shared" si="22"/>
        <v>#DIV/0!</v>
      </c>
      <c r="T33" s="61" t="e">
        <f t="shared" si="23"/>
        <v>#DIV/0!</v>
      </c>
    </row>
    <row r="34" spans="1:20" ht="24" customHeight="1" x14ac:dyDescent="0.25">
      <c r="A34" s="57"/>
      <c r="B34" s="88" t="s">
        <v>42</v>
      </c>
      <c r="C34" s="1"/>
      <c r="D34" s="24"/>
      <c r="E34" s="25"/>
      <c r="F34" s="3"/>
      <c r="G34" s="3" t="e">
        <f>E34/E33</f>
        <v>#DIV/0!</v>
      </c>
      <c r="H34" s="100" t="e">
        <f t="shared" si="17"/>
        <v>#DIV/0!</v>
      </c>
      <c r="I34" s="101" t="e">
        <f t="shared" si="18"/>
        <v>#DIV/0!</v>
      </c>
      <c r="J34" s="1"/>
      <c r="K34" s="24"/>
      <c r="L34" s="25"/>
      <c r="M34" s="3"/>
      <c r="N34" s="3" t="e">
        <f>L34/L33</f>
        <v>#DIV/0!</v>
      </c>
      <c r="O34" s="100" t="e">
        <f t="shared" si="19"/>
        <v>#DIV/0!</v>
      </c>
      <c r="P34" s="101" t="e">
        <f t="shared" si="20"/>
        <v>#DIV/0!</v>
      </c>
      <c r="Q34" s="7"/>
      <c r="R34" s="111" t="e">
        <f t="shared" si="21"/>
        <v>#DIV/0!</v>
      </c>
      <c r="S34" s="112" t="e">
        <f t="shared" si="22"/>
        <v>#DIV/0!</v>
      </c>
      <c r="T34" s="113" t="e">
        <f t="shared" si="23"/>
        <v>#DIV/0!</v>
      </c>
    </row>
    <row r="35" spans="1:20" ht="24" customHeight="1" thickBot="1" x14ac:dyDescent="0.3">
      <c r="A35" s="57"/>
      <c r="B35" s="88" t="s">
        <v>45</v>
      </c>
      <c r="C35" s="1"/>
      <c r="D35" s="24"/>
      <c r="E35" s="25"/>
      <c r="F35" s="3" t="e">
        <f>D35/D33</f>
        <v>#DIV/0!</v>
      </c>
      <c r="G35" s="3" t="e">
        <f>E35/E33</f>
        <v>#DIV/0!</v>
      </c>
      <c r="H35" s="100" t="e">
        <f t="shared" si="17"/>
        <v>#DIV/0!</v>
      </c>
      <c r="I35" s="101" t="e">
        <f t="shared" si="18"/>
        <v>#DIV/0!</v>
      </c>
      <c r="J35" s="1"/>
      <c r="K35" s="24"/>
      <c r="L35" s="25"/>
      <c r="M35" s="3" t="e">
        <f>K35/K33</f>
        <v>#DIV/0!</v>
      </c>
      <c r="N35" s="3" t="e">
        <f>L35/L33</f>
        <v>#DIV/0!</v>
      </c>
      <c r="O35" s="100" t="e">
        <f t="shared" si="19"/>
        <v>#DIV/0!</v>
      </c>
      <c r="P35" s="101" t="e">
        <f t="shared" si="20"/>
        <v>#DIV/0!</v>
      </c>
      <c r="Q35" s="7"/>
      <c r="R35" s="77" t="e">
        <f t="shared" si="21"/>
        <v>#DIV/0!</v>
      </c>
      <c r="S35" s="74" t="e">
        <f t="shared" si="22"/>
        <v>#DIV/0!</v>
      </c>
      <c r="T35" s="78" t="e">
        <f t="shared" si="23"/>
        <v>#DIV/0!</v>
      </c>
    </row>
    <row r="36" spans="1:20" ht="24" customHeight="1" thickBot="1" x14ac:dyDescent="0.3">
      <c r="A36" s="86" t="s">
        <v>12</v>
      </c>
      <c r="B36" s="83"/>
      <c r="C36" s="18"/>
      <c r="D36" s="22">
        <f>D26+D31</f>
        <v>0</v>
      </c>
      <c r="E36" s="23">
        <f>E26+E31</f>
        <v>0</v>
      </c>
      <c r="F36" s="19" t="e">
        <f>F26+F31</f>
        <v>#DIV/0!</v>
      </c>
      <c r="G36" s="19" t="e">
        <f>G26+G31</f>
        <v>#DIV/0!</v>
      </c>
      <c r="H36" s="94" t="e">
        <f t="shared" si="17"/>
        <v>#DIV/0!</v>
      </c>
      <c r="I36" s="97" t="e">
        <f t="shared" si="18"/>
        <v>#DIV/0!</v>
      </c>
      <c r="J36" s="11"/>
      <c r="K36" s="22">
        <v>82914.689000000057</v>
      </c>
      <c r="L36" s="23">
        <v>95555.57299999996</v>
      </c>
      <c r="M36" s="19">
        <f>M26+M31</f>
        <v>0</v>
      </c>
      <c r="N36" s="19">
        <f>N26+N31</f>
        <v>0</v>
      </c>
      <c r="O36" s="94">
        <f t="shared" si="19"/>
        <v>0.15245650864106713</v>
      </c>
      <c r="P36" s="97" t="e">
        <f t="shared" si="20"/>
        <v>#DIV/0!</v>
      </c>
      <c r="Q36" s="7"/>
      <c r="R36" s="29" t="e">
        <f t="shared" si="21"/>
        <v>#DIV/0!</v>
      </c>
      <c r="S36" s="74" t="e">
        <f t="shared" si="22"/>
        <v>#DIV/0!</v>
      </c>
      <c r="T36" s="61" t="e">
        <f t="shared" si="23"/>
        <v>#DIV/0!</v>
      </c>
    </row>
    <row r="37" spans="1:20" ht="24" customHeight="1" x14ac:dyDescent="0.25">
      <c r="A37" s="87" t="s">
        <v>44</v>
      </c>
      <c r="B37" s="4"/>
      <c r="C37" s="1"/>
      <c r="D37" s="24">
        <f t="shared" ref="D37:E37" si="24">D27+D32</f>
        <v>0</v>
      </c>
      <c r="E37" s="25">
        <f t="shared" si="24"/>
        <v>0</v>
      </c>
      <c r="F37" s="58" t="e">
        <f>D37/D36</f>
        <v>#DIV/0!</v>
      </c>
      <c r="G37" s="58" t="e">
        <f>E37/E36</f>
        <v>#DIV/0!</v>
      </c>
      <c r="H37" s="95" t="e">
        <f t="shared" si="17"/>
        <v>#DIV/0!</v>
      </c>
      <c r="I37" s="98" t="e">
        <f t="shared" si="18"/>
        <v>#DIV/0!</v>
      </c>
      <c r="J37" s="4"/>
      <c r="K37" s="24">
        <f t="shared" ref="K37:L37" si="25">K27+K32</f>
        <v>0</v>
      </c>
      <c r="L37" s="25">
        <f t="shared" si="25"/>
        <v>0</v>
      </c>
      <c r="M37" s="58">
        <f>K37/K36</f>
        <v>0</v>
      </c>
      <c r="N37" s="58">
        <f>L37/L36</f>
        <v>0</v>
      </c>
      <c r="O37" s="95" t="e">
        <f t="shared" si="19"/>
        <v>#DIV/0!</v>
      </c>
      <c r="P37" s="98" t="e">
        <f t="shared" si="20"/>
        <v>#DIV/0!</v>
      </c>
      <c r="Q37" s="56"/>
      <c r="R37" s="114" t="e">
        <f t="shared" si="21"/>
        <v>#DIV/0!</v>
      </c>
      <c r="S37" s="115" t="e">
        <f t="shared" si="22"/>
        <v>#DIV/0!</v>
      </c>
      <c r="T37" s="116" t="e">
        <f t="shared" si="23"/>
        <v>#DIV/0!</v>
      </c>
    </row>
    <row r="38" spans="1:20" ht="24" customHeight="1" x14ac:dyDescent="0.25">
      <c r="A38" s="91" t="s">
        <v>43</v>
      </c>
      <c r="B38" s="84"/>
      <c r="C38" s="85"/>
      <c r="D38" s="92">
        <f t="shared" ref="D38:E38" si="26">D28+D33</f>
        <v>0</v>
      </c>
      <c r="E38" s="93">
        <f t="shared" si="26"/>
        <v>0</v>
      </c>
      <c r="F38" s="55" t="e">
        <f>D38/D36</f>
        <v>#DIV/0!</v>
      </c>
      <c r="G38" s="55" t="e">
        <f>E38/E36</f>
        <v>#DIV/0!</v>
      </c>
      <c r="H38" s="96" t="e">
        <f t="shared" si="17"/>
        <v>#DIV/0!</v>
      </c>
      <c r="I38" s="99" t="e">
        <f t="shared" si="18"/>
        <v>#DIV/0!</v>
      </c>
      <c r="J38" s="4"/>
      <c r="K38" s="92">
        <f t="shared" ref="K38:L38" si="27">K28+K33</f>
        <v>0</v>
      </c>
      <c r="L38" s="93">
        <f t="shared" si="27"/>
        <v>0</v>
      </c>
      <c r="M38" s="55">
        <f>K38/K36</f>
        <v>0</v>
      </c>
      <c r="N38" s="55">
        <f>L38/L36</f>
        <v>0</v>
      </c>
      <c r="O38" s="96" t="e">
        <f t="shared" si="19"/>
        <v>#DIV/0!</v>
      </c>
      <c r="P38" s="99" t="e">
        <f t="shared" si="20"/>
        <v>#DIV/0!</v>
      </c>
      <c r="Q38" s="56"/>
      <c r="R38" s="53" t="e">
        <f t="shared" si="21"/>
        <v>#DIV/0!</v>
      </c>
      <c r="S38" s="54" t="e">
        <f t="shared" si="22"/>
        <v>#DIV/0!</v>
      </c>
      <c r="T38" s="62" t="e">
        <f t="shared" si="23"/>
        <v>#DIV/0!</v>
      </c>
    </row>
    <row r="39" spans="1:20" ht="24" customHeight="1" x14ac:dyDescent="0.25">
      <c r="A39" s="57"/>
      <c r="B39" s="88" t="s">
        <v>42</v>
      </c>
      <c r="C39" s="1"/>
      <c r="D39" s="24">
        <f t="shared" ref="D39:E39" si="28">D29+D34</f>
        <v>0</v>
      </c>
      <c r="E39" s="25">
        <f t="shared" si="28"/>
        <v>0</v>
      </c>
      <c r="F39" s="3" t="e">
        <f>D39/D38</f>
        <v>#DIV/0!</v>
      </c>
      <c r="G39" s="3" t="e">
        <f>E39/E38</f>
        <v>#DIV/0!</v>
      </c>
      <c r="H39" s="100" t="e">
        <f t="shared" si="17"/>
        <v>#DIV/0!</v>
      </c>
      <c r="I39" s="101" t="e">
        <f t="shared" si="18"/>
        <v>#DIV/0!</v>
      </c>
      <c r="J39" s="1"/>
      <c r="K39" s="24">
        <f t="shared" ref="K39:L39" si="29">K29+K34</f>
        <v>0</v>
      </c>
      <c r="L39" s="25">
        <f t="shared" si="29"/>
        <v>0</v>
      </c>
      <c r="M39" s="3" t="e">
        <f>K39/K38</f>
        <v>#DIV/0!</v>
      </c>
      <c r="N39" s="3" t="e">
        <f>L39/L38</f>
        <v>#DIV/0!</v>
      </c>
      <c r="O39" s="100" t="e">
        <f t="shared" si="19"/>
        <v>#DIV/0!</v>
      </c>
      <c r="P39" s="101" t="e">
        <f t="shared" si="20"/>
        <v>#DIV/0!</v>
      </c>
      <c r="Q39" s="7"/>
      <c r="R39" s="102" t="e">
        <f t="shared" si="21"/>
        <v>#DIV/0!</v>
      </c>
      <c r="S39" s="103" t="e">
        <f t="shared" si="22"/>
        <v>#DIV/0!</v>
      </c>
      <c r="T39" s="104" t="e">
        <f t="shared" si="23"/>
        <v>#DIV/0!</v>
      </c>
    </row>
    <row r="40" spans="1:20" ht="24" customHeight="1" thickBot="1" x14ac:dyDescent="0.3">
      <c r="A40" s="89"/>
      <c r="B40" s="90" t="s">
        <v>45</v>
      </c>
      <c r="C40" s="15"/>
      <c r="D40" s="26">
        <f t="shared" ref="D40:E40" si="30">D30+D35</f>
        <v>0</v>
      </c>
      <c r="E40" s="27">
        <f t="shared" si="30"/>
        <v>0</v>
      </c>
      <c r="F40" s="16" t="e">
        <f>D40/D38</f>
        <v>#DIV/0!</v>
      </c>
      <c r="G40" s="16" t="e">
        <f>E40/E38</f>
        <v>#DIV/0!</v>
      </c>
      <c r="H40" s="109" t="e">
        <f t="shared" si="17"/>
        <v>#DIV/0!</v>
      </c>
      <c r="I40" s="110" t="e">
        <f t="shared" si="18"/>
        <v>#DIV/0!</v>
      </c>
      <c r="J40" s="1"/>
      <c r="K40" s="26">
        <f t="shared" ref="K40:L40" si="31">K30+K35</f>
        <v>0</v>
      </c>
      <c r="L40" s="27">
        <f t="shared" si="31"/>
        <v>0</v>
      </c>
      <c r="M40" s="16" t="e">
        <f>K40/K38</f>
        <v>#DIV/0!</v>
      </c>
      <c r="N40" s="16" t="e">
        <f>L40/L38</f>
        <v>#DIV/0!</v>
      </c>
      <c r="O40" s="109" t="e">
        <f t="shared" si="19"/>
        <v>#DIV/0!</v>
      </c>
      <c r="P40" s="110" t="e">
        <f t="shared" si="20"/>
        <v>#DIV/0!</v>
      </c>
      <c r="Q40" s="7"/>
      <c r="R40" s="77" t="e">
        <f t="shared" si="21"/>
        <v>#DIV/0!</v>
      </c>
      <c r="S40" s="74" t="e">
        <f t="shared" si="22"/>
        <v>#DIV/0!</v>
      </c>
      <c r="T40" s="78" t="e">
        <f t="shared" si="23"/>
        <v>#DIV/0!</v>
      </c>
    </row>
    <row r="41" spans="1:20" ht="24.75" customHeight="1" thickBot="1" x14ac:dyDescent="0.3"/>
    <row r="42" spans="1:20" ht="15" customHeight="1" x14ac:dyDescent="0.25">
      <c r="A42" s="437" t="s">
        <v>2</v>
      </c>
      <c r="B42" s="451"/>
      <c r="C42" s="451"/>
      <c r="D42" s="462" t="s">
        <v>1</v>
      </c>
      <c r="E42" s="471"/>
      <c r="F42" s="450" t="s">
        <v>13</v>
      </c>
      <c r="G42" s="450"/>
      <c r="H42" s="470" t="s">
        <v>34</v>
      </c>
      <c r="I42" s="471"/>
      <c r="J42" s="1"/>
      <c r="K42" s="462" t="s">
        <v>19</v>
      </c>
      <c r="L42" s="471"/>
      <c r="M42" s="450" t="s">
        <v>13</v>
      </c>
      <c r="N42" s="450"/>
      <c r="O42" s="470" t="s">
        <v>34</v>
      </c>
      <c r="P42" s="471"/>
      <c r="Q42" s="7"/>
      <c r="R42" s="462" t="s">
        <v>22</v>
      </c>
      <c r="S42" s="450"/>
      <c r="T42" s="108" t="s">
        <v>0</v>
      </c>
    </row>
    <row r="43" spans="1:20" ht="15" customHeight="1" x14ac:dyDescent="0.25">
      <c r="A43" s="452"/>
      <c r="B43" s="453"/>
      <c r="C43" s="453"/>
      <c r="D43" s="472" t="s">
        <v>40</v>
      </c>
      <c r="E43" s="473"/>
      <c r="F43" s="474" t="str">
        <f>D43</f>
        <v>jan - mar</v>
      </c>
      <c r="G43" s="474"/>
      <c r="H43" s="472" t="str">
        <f>F43</f>
        <v>jan - mar</v>
      </c>
      <c r="I43" s="473"/>
      <c r="J43" s="1"/>
      <c r="K43" s="472" t="str">
        <f>D43</f>
        <v>jan - mar</v>
      </c>
      <c r="L43" s="473"/>
      <c r="M43" s="474" t="str">
        <f>D43</f>
        <v>jan - mar</v>
      </c>
      <c r="N43" s="474"/>
      <c r="O43" s="472" t="str">
        <f>D43</f>
        <v>jan - mar</v>
      </c>
      <c r="P43" s="473"/>
      <c r="Q43" s="7"/>
      <c r="R43" s="472" t="str">
        <f>D43</f>
        <v>jan - mar</v>
      </c>
      <c r="S43" s="474"/>
      <c r="T43" s="106" t="s">
        <v>35</v>
      </c>
    </row>
    <row r="44" spans="1:20" ht="15.75" customHeight="1" thickBot="1" x14ac:dyDescent="0.3">
      <c r="A44" s="452"/>
      <c r="B44" s="453"/>
      <c r="C44" s="453"/>
      <c r="D44" s="105">
        <v>2016</v>
      </c>
      <c r="E44" s="106">
        <v>2017</v>
      </c>
      <c r="F44" s="107">
        <f>D44</f>
        <v>2016</v>
      </c>
      <c r="G44" s="107">
        <f>E44</f>
        <v>2017</v>
      </c>
      <c r="H44" s="105" t="s">
        <v>1</v>
      </c>
      <c r="I44" s="106" t="s">
        <v>14</v>
      </c>
      <c r="J44" s="1"/>
      <c r="K44" s="105">
        <f>D44</f>
        <v>2016</v>
      </c>
      <c r="L44" s="106">
        <f>E44</f>
        <v>2017</v>
      </c>
      <c r="M44" s="107">
        <f>F44</f>
        <v>2016</v>
      </c>
      <c r="N44" s="106">
        <f>G44</f>
        <v>2017</v>
      </c>
      <c r="O44" s="107">
        <v>1000</v>
      </c>
      <c r="P44" s="106" t="s">
        <v>14</v>
      </c>
      <c r="Q44" s="7"/>
      <c r="R44" s="105">
        <f>D44</f>
        <v>2016</v>
      </c>
      <c r="S44" s="107">
        <f>E44</f>
        <v>2017</v>
      </c>
      <c r="T44" s="106" t="s">
        <v>23</v>
      </c>
    </row>
    <row r="45" spans="1:20" ht="24" customHeight="1" thickBot="1" x14ac:dyDescent="0.3">
      <c r="A45" s="86" t="s">
        <v>29</v>
      </c>
      <c r="B45" s="83"/>
      <c r="C45" s="18"/>
      <c r="D45" s="22"/>
      <c r="E45" s="23"/>
      <c r="F45" s="19" t="e">
        <f>D45/D55</f>
        <v>#DIV/0!</v>
      </c>
      <c r="G45" s="19" t="e">
        <f>E45/E55</f>
        <v>#DIV/0!</v>
      </c>
      <c r="H45" s="94" t="e">
        <f t="shared" ref="H45:H59" si="32">(E45-D45)/D45</f>
        <v>#DIV/0!</v>
      </c>
      <c r="I45" s="97" t="e">
        <f t="shared" ref="I45:I59" si="33">(G45-F45)/F45</f>
        <v>#DIV/0!</v>
      </c>
      <c r="J45" s="11"/>
      <c r="K45" s="22"/>
      <c r="L45" s="23"/>
      <c r="M45" s="19">
        <f>K45/K55</f>
        <v>0</v>
      </c>
      <c r="N45" s="19">
        <f>L45/L55</f>
        <v>0</v>
      </c>
      <c r="O45" s="94" t="e">
        <f t="shared" ref="O45:O59" si="34">(L45-K45)/K45</f>
        <v>#DIV/0!</v>
      </c>
      <c r="P45" s="97" t="e">
        <f t="shared" ref="P45:P59" si="35">(N45-M45)/M45</f>
        <v>#DIV/0!</v>
      </c>
      <c r="Q45" s="51"/>
      <c r="R45" s="29" t="e">
        <f>(K45/D45)*10</f>
        <v>#DIV/0!</v>
      </c>
      <c r="S45" s="74" t="e">
        <f>(L45/E45)*10</f>
        <v>#DIV/0!</v>
      </c>
      <c r="T45" s="61" t="e">
        <f>(S45-R45)/R45</f>
        <v>#DIV/0!</v>
      </c>
    </row>
    <row r="46" spans="1:20" ht="24" customHeight="1" x14ac:dyDescent="0.25">
      <c r="A46" s="87" t="s">
        <v>44</v>
      </c>
      <c r="B46" s="4"/>
      <c r="C46" s="1"/>
      <c r="D46" s="24"/>
      <c r="E46" s="25"/>
      <c r="F46" s="58" t="e">
        <f>D46/D45</f>
        <v>#DIV/0!</v>
      </c>
      <c r="G46" s="58" t="e">
        <f>E46/E45</f>
        <v>#DIV/0!</v>
      </c>
      <c r="H46" s="95" t="e">
        <f t="shared" si="32"/>
        <v>#DIV/0!</v>
      </c>
      <c r="I46" s="98" t="e">
        <f t="shared" si="33"/>
        <v>#DIV/0!</v>
      </c>
      <c r="J46" s="4"/>
      <c r="K46" s="24"/>
      <c r="L46" s="25"/>
      <c r="M46" s="58" t="e">
        <f>K46/K45</f>
        <v>#DIV/0!</v>
      </c>
      <c r="N46" s="58" t="e">
        <f>L46/L45</f>
        <v>#DIV/0!</v>
      </c>
      <c r="O46" s="95" t="e">
        <f t="shared" si="34"/>
        <v>#DIV/0!</v>
      </c>
      <c r="P46" s="98" t="e">
        <f t="shared" si="35"/>
        <v>#DIV/0!</v>
      </c>
      <c r="Q46" s="56"/>
      <c r="R46" s="32" t="e">
        <f t="shared" ref="R46:R59" si="36">(K46/D46)*10</f>
        <v>#DIV/0!</v>
      </c>
      <c r="S46" s="33" t="e">
        <f t="shared" ref="S46:S59" si="37">(L46/E46)*10</f>
        <v>#DIV/0!</v>
      </c>
      <c r="T46" s="60" t="e">
        <f t="shared" ref="T46:T59" si="38">(S46-R46)/R46</f>
        <v>#DIV/0!</v>
      </c>
    </row>
    <row r="47" spans="1:20" ht="24" customHeight="1" x14ac:dyDescent="0.25">
      <c r="A47" s="91" t="s">
        <v>43</v>
      </c>
      <c r="B47" s="84"/>
      <c r="C47" s="85"/>
      <c r="D47" s="92"/>
      <c r="E47" s="93">
        <f>E48+E49</f>
        <v>0</v>
      </c>
      <c r="F47" s="55" t="e">
        <f>D47/D45</f>
        <v>#DIV/0!</v>
      </c>
      <c r="G47" s="55" t="e">
        <f>E47/E45</f>
        <v>#DIV/0!</v>
      </c>
      <c r="H47" s="96" t="e">
        <f t="shared" si="32"/>
        <v>#DIV/0!</v>
      </c>
      <c r="I47" s="99" t="e">
        <f t="shared" si="33"/>
        <v>#DIV/0!</v>
      </c>
      <c r="J47" s="4"/>
      <c r="K47" s="92"/>
      <c r="L47" s="93">
        <f>L48+L49</f>
        <v>0</v>
      </c>
      <c r="M47" s="55" t="e">
        <f>K47/K45</f>
        <v>#DIV/0!</v>
      </c>
      <c r="N47" s="55" t="e">
        <f>L47/L45</f>
        <v>#DIV/0!</v>
      </c>
      <c r="O47" s="96" t="e">
        <f t="shared" si="34"/>
        <v>#DIV/0!</v>
      </c>
      <c r="P47" s="99" t="e">
        <f t="shared" si="35"/>
        <v>#DIV/0!</v>
      </c>
      <c r="Q47" s="56"/>
      <c r="R47" s="75" t="e">
        <f t="shared" si="36"/>
        <v>#DIV/0!</v>
      </c>
      <c r="S47" s="76" t="e">
        <f t="shared" si="37"/>
        <v>#DIV/0!</v>
      </c>
      <c r="T47" s="62" t="e">
        <f t="shared" si="38"/>
        <v>#DIV/0!</v>
      </c>
    </row>
    <row r="48" spans="1:20" ht="24" customHeight="1" x14ac:dyDescent="0.25">
      <c r="A48" s="57"/>
      <c r="B48" s="88" t="s">
        <v>42</v>
      </c>
      <c r="C48" s="1"/>
      <c r="D48" s="24"/>
      <c r="E48" s="25"/>
      <c r="F48" s="58"/>
      <c r="G48" s="58" t="e">
        <f>E48/E47</f>
        <v>#DIV/0!</v>
      </c>
      <c r="H48" s="100" t="e">
        <f t="shared" si="32"/>
        <v>#DIV/0!</v>
      </c>
      <c r="I48" s="101" t="e">
        <f t="shared" si="33"/>
        <v>#DIV/0!</v>
      </c>
      <c r="J48" s="4"/>
      <c r="K48" s="24"/>
      <c r="L48" s="25"/>
      <c r="M48" s="58"/>
      <c r="N48" s="58" t="e">
        <f>L48/L47</f>
        <v>#DIV/0!</v>
      </c>
      <c r="O48" s="100" t="e">
        <f t="shared" si="34"/>
        <v>#DIV/0!</v>
      </c>
      <c r="P48" s="101" t="e">
        <f t="shared" si="35"/>
        <v>#DIV/0!</v>
      </c>
      <c r="Q48" s="56"/>
      <c r="R48" s="102" t="e">
        <f t="shared" si="36"/>
        <v>#DIV/0!</v>
      </c>
      <c r="S48" s="103" t="e">
        <f t="shared" si="37"/>
        <v>#DIV/0!</v>
      </c>
      <c r="T48" s="104" t="e">
        <f t="shared" si="38"/>
        <v>#DIV/0!</v>
      </c>
    </row>
    <row r="49" spans="1:20" ht="24" customHeight="1" thickBot="1" x14ac:dyDescent="0.3">
      <c r="A49" s="57"/>
      <c r="B49" s="88" t="s">
        <v>45</v>
      </c>
      <c r="C49" s="1"/>
      <c r="D49" s="24"/>
      <c r="E49" s="25"/>
      <c r="F49" s="58" t="e">
        <f>D49/D47</f>
        <v>#DIV/0!</v>
      </c>
      <c r="G49" s="58" t="e">
        <f>E49/E47</f>
        <v>#DIV/0!</v>
      </c>
      <c r="H49" s="100" t="e">
        <f t="shared" si="32"/>
        <v>#DIV/0!</v>
      </c>
      <c r="I49" s="101" t="e">
        <f t="shared" si="33"/>
        <v>#DIV/0!</v>
      </c>
      <c r="J49" s="4"/>
      <c r="K49" s="24"/>
      <c r="L49" s="25"/>
      <c r="M49" s="58" t="e">
        <f>K49/K47</f>
        <v>#DIV/0!</v>
      </c>
      <c r="N49" s="58" t="e">
        <f>L49/L47</f>
        <v>#DIV/0!</v>
      </c>
      <c r="O49" s="100" t="e">
        <f t="shared" si="34"/>
        <v>#DIV/0!</v>
      </c>
      <c r="P49" s="101" t="e">
        <f t="shared" si="35"/>
        <v>#DIV/0!</v>
      </c>
      <c r="Q49" s="56"/>
      <c r="R49" s="77" t="e">
        <f t="shared" si="36"/>
        <v>#DIV/0!</v>
      </c>
      <c r="S49" s="74" t="e">
        <f t="shared" si="37"/>
        <v>#DIV/0!</v>
      </c>
      <c r="T49" s="78" t="e">
        <f t="shared" si="38"/>
        <v>#DIV/0!</v>
      </c>
    </row>
    <row r="50" spans="1:20" ht="24" customHeight="1" thickBot="1" x14ac:dyDescent="0.3">
      <c r="A50" s="86" t="s">
        <v>30</v>
      </c>
      <c r="B50" s="83"/>
      <c r="C50" s="18"/>
      <c r="D50" s="22"/>
      <c r="E50" s="23"/>
      <c r="F50" s="19" t="e">
        <f>D50/D55</f>
        <v>#DIV/0!</v>
      </c>
      <c r="G50" s="19" t="e">
        <f>E50/E55</f>
        <v>#DIV/0!</v>
      </c>
      <c r="H50" s="94" t="e">
        <f t="shared" si="32"/>
        <v>#DIV/0!</v>
      </c>
      <c r="I50" s="97" t="e">
        <f t="shared" si="33"/>
        <v>#DIV/0!</v>
      </c>
      <c r="J50" s="4"/>
      <c r="K50" s="22"/>
      <c r="L50" s="23"/>
      <c r="M50" s="19">
        <f>K50/K55</f>
        <v>0</v>
      </c>
      <c r="N50" s="19">
        <f>L50/L55</f>
        <v>0</v>
      </c>
      <c r="O50" s="94" t="e">
        <f t="shared" si="34"/>
        <v>#DIV/0!</v>
      </c>
      <c r="P50" s="97" t="e">
        <f t="shared" si="35"/>
        <v>#DIV/0!</v>
      </c>
      <c r="Q50" s="56"/>
      <c r="R50" s="29" t="e">
        <f t="shared" si="36"/>
        <v>#DIV/0!</v>
      </c>
      <c r="S50" s="74" t="e">
        <f t="shared" si="37"/>
        <v>#DIV/0!</v>
      </c>
      <c r="T50" s="61" t="e">
        <f t="shared" si="38"/>
        <v>#DIV/0!</v>
      </c>
    </row>
    <row r="51" spans="1:20" ht="24" customHeight="1" thickBot="1" x14ac:dyDescent="0.3">
      <c r="A51" s="87" t="s">
        <v>44</v>
      </c>
      <c r="B51" s="4"/>
      <c r="C51" s="1"/>
      <c r="D51" s="24"/>
      <c r="E51" s="25"/>
      <c r="F51" s="58" t="e">
        <f>D51/D50</f>
        <v>#DIV/0!</v>
      </c>
      <c r="G51" s="58" t="e">
        <f>E51/E50</f>
        <v>#DIV/0!</v>
      </c>
      <c r="H51" s="95" t="e">
        <f t="shared" si="32"/>
        <v>#DIV/0!</v>
      </c>
      <c r="I51" s="98" t="e">
        <f t="shared" si="33"/>
        <v>#DIV/0!</v>
      </c>
      <c r="J51" s="4"/>
      <c r="K51" s="24"/>
      <c r="L51" s="25"/>
      <c r="M51" s="58" t="e">
        <f>K51/K50</f>
        <v>#DIV/0!</v>
      </c>
      <c r="N51" s="58" t="e">
        <f>L51/L50</f>
        <v>#DIV/0!</v>
      </c>
      <c r="O51" s="95" t="e">
        <f t="shared" si="34"/>
        <v>#DIV/0!</v>
      </c>
      <c r="P51" s="98" t="e">
        <f t="shared" si="35"/>
        <v>#DIV/0!</v>
      </c>
      <c r="Q51" s="56"/>
      <c r="R51" s="29" t="e">
        <f t="shared" si="36"/>
        <v>#DIV/0!</v>
      </c>
      <c r="S51" s="74" t="e">
        <f t="shared" si="37"/>
        <v>#DIV/0!</v>
      </c>
      <c r="T51" s="61" t="e">
        <f t="shared" si="38"/>
        <v>#DIV/0!</v>
      </c>
    </row>
    <row r="52" spans="1:20" ht="24" customHeight="1" thickBot="1" x14ac:dyDescent="0.3">
      <c r="A52" s="91" t="s">
        <v>43</v>
      </c>
      <c r="B52" s="84"/>
      <c r="C52" s="85"/>
      <c r="D52" s="92"/>
      <c r="E52" s="93">
        <f>E53+E54</f>
        <v>0</v>
      </c>
      <c r="F52" s="55" t="e">
        <f>D52/D50</f>
        <v>#DIV/0!</v>
      </c>
      <c r="G52" s="55" t="e">
        <f>E52/E50</f>
        <v>#DIV/0!</v>
      </c>
      <c r="H52" s="96" t="e">
        <f t="shared" si="32"/>
        <v>#DIV/0!</v>
      </c>
      <c r="I52" s="99" t="e">
        <f t="shared" si="33"/>
        <v>#DIV/0!</v>
      </c>
      <c r="J52" s="4"/>
      <c r="K52" s="92"/>
      <c r="L52" s="93">
        <f>L53+L54</f>
        <v>0</v>
      </c>
      <c r="M52" s="55" t="e">
        <f>K52/K50</f>
        <v>#DIV/0!</v>
      </c>
      <c r="N52" s="55" t="e">
        <f>L52/L50</f>
        <v>#DIV/0!</v>
      </c>
      <c r="O52" s="96" t="e">
        <f t="shared" si="34"/>
        <v>#DIV/0!</v>
      </c>
      <c r="P52" s="99" t="e">
        <f t="shared" si="35"/>
        <v>#DIV/0!</v>
      </c>
      <c r="Q52" s="56"/>
      <c r="R52" s="29" t="e">
        <f t="shared" si="36"/>
        <v>#DIV/0!</v>
      </c>
      <c r="S52" s="74" t="e">
        <f t="shared" si="37"/>
        <v>#DIV/0!</v>
      </c>
      <c r="T52" s="61" t="e">
        <f t="shared" si="38"/>
        <v>#DIV/0!</v>
      </c>
    </row>
    <row r="53" spans="1:20" ht="24" customHeight="1" x14ac:dyDescent="0.25">
      <c r="A53" s="57"/>
      <c r="B53" s="88" t="s">
        <v>42</v>
      </c>
      <c r="C53" s="1"/>
      <c r="D53" s="24"/>
      <c r="E53" s="25"/>
      <c r="F53" s="3"/>
      <c r="G53" s="3" t="e">
        <f>E53/E52</f>
        <v>#DIV/0!</v>
      </c>
      <c r="H53" s="100" t="e">
        <f t="shared" si="32"/>
        <v>#DIV/0!</v>
      </c>
      <c r="I53" s="101" t="e">
        <f t="shared" si="33"/>
        <v>#DIV/0!</v>
      </c>
      <c r="J53" s="1"/>
      <c r="K53" s="24"/>
      <c r="L53" s="25"/>
      <c r="M53" s="3"/>
      <c r="N53" s="3" t="e">
        <f>L53/L52</f>
        <v>#DIV/0!</v>
      </c>
      <c r="O53" s="100" t="e">
        <f t="shared" si="34"/>
        <v>#DIV/0!</v>
      </c>
      <c r="P53" s="101" t="e">
        <f t="shared" si="35"/>
        <v>#DIV/0!</v>
      </c>
      <c r="Q53" s="7"/>
      <c r="R53" s="111" t="e">
        <f t="shared" si="36"/>
        <v>#DIV/0!</v>
      </c>
      <c r="S53" s="112" t="e">
        <f t="shared" si="37"/>
        <v>#DIV/0!</v>
      </c>
      <c r="T53" s="113" t="e">
        <f t="shared" si="38"/>
        <v>#DIV/0!</v>
      </c>
    </row>
    <row r="54" spans="1:20" ht="24" customHeight="1" thickBot="1" x14ac:dyDescent="0.3">
      <c r="A54" s="57"/>
      <c r="B54" s="88" t="s">
        <v>45</v>
      </c>
      <c r="C54" s="1"/>
      <c r="D54" s="24"/>
      <c r="E54" s="25"/>
      <c r="F54" s="3" t="e">
        <f>D54/D52</f>
        <v>#DIV/0!</v>
      </c>
      <c r="G54" s="3" t="e">
        <f>E54/E52</f>
        <v>#DIV/0!</v>
      </c>
      <c r="H54" s="100" t="e">
        <f t="shared" si="32"/>
        <v>#DIV/0!</v>
      </c>
      <c r="I54" s="101" t="e">
        <f t="shared" si="33"/>
        <v>#DIV/0!</v>
      </c>
      <c r="J54" s="1"/>
      <c r="K54" s="24"/>
      <c r="L54" s="25"/>
      <c r="M54" s="3" t="e">
        <f>K54/K52</f>
        <v>#DIV/0!</v>
      </c>
      <c r="N54" s="3" t="e">
        <f>L54/L52</f>
        <v>#DIV/0!</v>
      </c>
      <c r="O54" s="100" t="e">
        <f t="shared" si="34"/>
        <v>#DIV/0!</v>
      </c>
      <c r="P54" s="101" t="e">
        <f t="shared" si="35"/>
        <v>#DIV/0!</v>
      </c>
      <c r="Q54" s="7"/>
      <c r="R54" s="77" t="e">
        <f t="shared" si="36"/>
        <v>#DIV/0!</v>
      </c>
      <c r="S54" s="74" t="e">
        <f t="shared" si="37"/>
        <v>#DIV/0!</v>
      </c>
      <c r="T54" s="78" t="e">
        <f t="shared" si="38"/>
        <v>#DIV/0!</v>
      </c>
    </row>
    <row r="55" spans="1:20" ht="24" customHeight="1" thickBot="1" x14ac:dyDescent="0.3">
      <c r="A55" s="86" t="s">
        <v>12</v>
      </c>
      <c r="B55" s="83"/>
      <c r="C55" s="18"/>
      <c r="D55" s="22">
        <f>D45+D50</f>
        <v>0</v>
      </c>
      <c r="E55" s="23">
        <f>E45+E50</f>
        <v>0</v>
      </c>
      <c r="F55" s="19" t="e">
        <f>F45+F50</f>
        <v>#DIV/0!</v>
      </c>
      <c r="G55" s="19" t="e">
        <f>G45+G50</f>
        <v>#DIV/0!</v>
      </c>
      <c r="H55" s="94" t="e">
        <f t="shared" si="32"/>
        <v>#DIV/0!</v>
      </c>
      <c r="I55" s="97" t="e">
        <f t="shared" si="33"/>
        <v>#DIV/0!</v>
      </c>
      <c r="J55" s="11"/>
      <c r="K55" s="22">
        <v>82914.689000000057</v>
      </c>
      <c r="L55" s="23">
        <v>95555.57299999996</v>
      </c>
      <c r="M55" s="19">
        <f>M45+M50</f>
        <v>0</v>
      </c>
      <c r="N55" s="19">
        <f>N45+N50</f>
        <v>0</v>
      </c>
      <c r="O55" s="94">
        <f t="shared" si="34"/>
        <v>0.15245650864106713</v>
      </c>
      <c r="P55" s="97" t="e">
        <f t="shared" si="35"/>
        <v>#DIV/0!</v>
      </c>
      <c r="Q55" s="7"/>
      <c r="R55" s="29" t="e">
        <f t="shared" si="36"/>
        <v>#DIV/0!</v>
      </c>
      <c r="S55" s="74" t="e">
        <f t="shared" si="37"/>
        <v>#DIV/0!</v>
      </c>
      <c r="T55" s="61" t="e">
        <f t="shared" si="38"/>
        <v>#DIV/0!</v>
      </c>
    </row>
    <row r="56" spans="1:20" ht="24" customHeight="1" x14ac:dyDescent="0.25">
      <c r="A56" s="87" t="s">
        <v>44</v>
      </c>
      <c r="B56" s="4"/>
      <c r="C56" s="1"/>
      <c r="D56" s="24">
        <f t="shared" ref="D56:E56" si="39">D46+D51</f>
        <v>0</v>
      </c>
      <c r="E56" s="25">
        <f t="shared" si="39"/>
        <v>0</v>
      </c>
      <c r="F56" s="58" t="e">
        <f>D56/D55</f>
        <v>#DIV/0!</v>
      </c>
      <c r="G56" s="58" t="e">
        <f>E56/E55</f>
        <v>#DIV/0!</v>
      </c>
      <c r="H56" s="95" t="e">
        <f t="shared" si="32"/>
        <v>#DIV/0!</v>
      </c>
      <c r="I56" s="98" t="e">
        <f t="shared" si="33"/>
        <v>#DIV/0!</v>
      </c>
      <c r="J56" s="4"/>
      <c r="K56" s="24">
        <f t="shared" ref="K56:L56" si="40">K46+K51</f>
        <v>0</v>
      </c>
      <c r="L56" s="25">
        <f t="shared" si="40"/>
        <v>0</v>
      </c>
      <c r="M56" s="58">
        <f>K56/K55</f>
        <v>0</v>
      </c>
      <c r="N56" s="58">
        <f>L56/L55</f>
        <v>0</v>
      </c>
      <c r="O56" s="95" t="e">
        <f t="shared" si="34"/>
        <v>#DIV/0!</v>
      </c>
      <c r="P56" s="98" t="e">
        <f t="shared" si="35"/>
        <v>#DIV/0!</v>
      </c>
      <c r="Q56" s="56"/>
      <c r="R56" s="114" t="e">
        <f t="shared" si="36"/>
        <v>#DIV/0!</v>
      </c>
      <c r="S56" s="115" t="e">
        <f t="shared" si="37"/>
        <v>#DIV/0!</v>
      </c>
      <c r="T56" s="116" t="e">
        <f t="shared" si="38"/>
        <v>#DIV/0!</v>
      </c>
    </row>
    <row r="57" spans="1:20" ht="24" customHeight="1" x14ac:dyDescent="0.25">
      <c r="A57" s="91" t="s">
        <v>43</v>
      </c>
      <c r="B57" s="84"/>
      <c r="C57" s="85"/>
      <c r="D57" s="92">
        <f t="shared" ref="D57:E57" si="41">D47+D52</f>
        <v>0</v>
      </c>
      <c r="E57" s="93">
        <f t="shared" si="41"/>
        <v>0</v>
      </c>
      <c r="F57" s="55" t="e">
        <f>D57/D55</f>
        <v>#DIV/0!</v>
      </c>
      <c r="G57" s="55" t="e">
        <f>E57/E55</f>
        <v>#DIV/0!</v>
      </c>
      <c r="H57" s="96" t="e">
        <f t="shared" si="32"/>
        <v>#DIV/0!</v>
      </c>
      <c r="I57" s="99" t="e">
        <f t="shared" si="33"/>
        <v>#DIV/0!</v>
      </c>
      <c r="J57" s="4"/>
      <c r="K57" s="92">
        <f t="shared" ref="K57:L57" si="42">K47+K52</f>
        <v>0</v>
      </c>
      <c r="L57" s="93">
        <f t="shared" si="42"/>
        <v>0</v>
      </c>
      <c r="M57" s="55">
        <f>K57/K55</f>
        <v>0</v>
      </c>
      <c r="N57" s="55">
        <f>L57/L55</f>
        <v>0</v>
      </c>
      <c r="O57" s="96" t="e">
        <f t="shared" si="34"/>
        <v>#DIV/0!</v>
      </c>
      <c r="P57" s="99" t="e">
        <f t="shared" si="35"/>
        <v>#DIV/0!</v>
      </c>
      <c r="Q57" s="56"/>
      <c r="R57" s="53" t="e">
        <f t="shared" si="36"/>
        <v>#DIV/0!</v>
      </c>
      <c r="S57" s="54" t="e">
        <f t="shared" si="37"/>
        <v>#DIV/0!</v>
      </c>
      <c r="T57" s="62" t="e">
        <f t="shared" si="38"/>
        <v>#DIV/0!</v>
      </c>
    </row>
    <row r="58" spans="1:20" ht="24" customHeight="1" x14ac:dyDescent="0.25">
      <c r="A58" s="57"/>
      <c r="B58" s="88" t="s">
        <v>42</v>
      </c>
      <c r="C58" s="1"/>
      <c r="D58" s="24">
        <f t="shared" ref="D58:E58" si="43">D48+D53</f>
        <v>0</v>
      </c>
      <c r="E58" s="25">
        <f t="shared" si="43"/>
        <v>0</v>
      </c>
      <c r="F58" s="3" t="e">
        <f>D58/D57</f>
        <v>#DIV/0!</v>
      </c>
      <c r="G58" s="3" t="e">
        <f>E58/E57</f>
        <v>#DIV/0!</v>
      </c>
      <c r="H58" s="100" t="e">
        <f t="shared" si="32"/>
        <v>#DIV/0!</v>
      </c>
      <c r="I58" s="101" t="e">
        <f t="shared" si="33"/>
        <v>#DIV/0!</v>
      </c>
      <c r="J58" s="1"/>
      <c r="K58" s="24">
        <f t="shared" ref="K58:L58" si="44">K48+K53</f>
        <v>0</v>
      </c>
      <c r="L58" s="25">
        <f t="shared" si="44"/>
        <v>0</v>
      </c>
      <c r="M58" s="3" t="e">
        <f>K58/K57</f>
        <v>#DIV/0!</v>
      </c>
      <c r="N58" s="3" t="e">
        <f>L58/L57</f>
        <v>#DIV/0!</v>
      </c>
      <c r="O58" s="100" t="e">
        <f t="shared" si="34"/>
        <v>#DIV/0!</v>
      </c>
      <c r="P58" s="101" t="e">
        <f t="shared" si="35"/>
        <v>#DIV/0!</v>
      </c>
      <c r="Q58" s="7"/>
      <c r="R58" s="102" t="e">
        <f t="shared" si="36"/>
        <v>#DIV/0!</v>
      </c>
      <c r="S58" s="103" t="e">
        <f t="shared" si="37"/>
        <v>#DIV/0!</v>
      </c>
      <c r="T58" s="104" t="e">
        <f t="shared" si="38"/>
        <v>#DIV/0!</v>
      </c>
    </row>
    <row r="59" spans="1:20" ht="24" customHeight="1" thickBot="1" x14ac:dyDescent="0.3">
      <c r="A59" s="89"/>
      <c r="B59" s="90" t="s">
        <v>45</v>
      </c>
      <c r="C59" s="15"/>
      <c r="D59" s="26">
        <f t="shared" ref="D59:E59" si="45">D49+D54</f>
        <v>0</v>
      </c>
      <c r="E59" s="27">
        <f t="shared" si="45"/>
        <v>0</v>
      </c>
      <c r="F59" s="16" t="e">
        <f>D59/D57</f>
        <v>#DIV/0!</v>
      </c>
      <c r="G59" s="16" t="e">
        <f>E59/E57</f>
        <v>#DIV/0!</v>
      </c>
      <c r="H59" s="109" t="e">
        <f t="shared" si="32"/>
        <v>#DIV/0!</v>
      </c>
      <c r="I59" s="110" t="e">
        <f t="shared" si="33"/>
        <v>#DIV/0!</v>
      </c>
      <c r="J59" s="1"/>
      <c r="K59" s="26">
        <f t="shared" ref="K59:L59" si="46">K49+K54</f>
        <v>0</v>
      </c>
      <c r="L59" s="27">
        <f t="shared" si="46"/>
        <v>0</v>
      </c>
      <c r="M59" s="16" t="e">
        <f>K59/K57</f>
        <v>#DIV/0!</v>
      </c>
      <c r="N59" s="16" t="e">
        <f>L59/L57</f>
        <v>#DIV/0!</v>
      </c>
      <c r="O59" s="109" t="e">
        <f t="shared" si="34"/>
        <v>#DIV/0!</v>
      </c>
      <c r="P59" s="110" t="e">
        <f t="shared" si="35"/>
        <v>#DIV/0!</v>
      </c>
      <c r="Q59" s="7"/>
      <c r="R59" s="77" t="e">
        <f t="shared" si="36"/>
        <v>#DIV/0!</v>
      </c>
      <c r="S59" s="74" t="e">
        <f t="shared" si="37"/>
        <v>#DIV/0!</v>
      </c>
      <c r="T59" s="78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K36"/>
  <sheetViews>
    <sheetView showGridLines="0" workbookViewId="0">
      <selection activeCell="T31" sqref="T31"/>
    </sheetView>
  </sheetViews>
  <sheetFormatPr defaultRowHeight="15" x14ac:dyDescent="0.25"/>
  <cols>
    <col min="1" max="1" width="19.42578125" bestFit="1" customWidth="1"/>
    <col min="17" max="17" width="18.5703125" customWidth="1"/>
    <col min="18" max="19" width="9.140625" customWidth="1"/>
    <col min="20" max="21" width="9.7109375" customWidth="1"/>
    <col min="261" max="261" width="19.42578125" bestFit="1" customWidth="1"/>
    <col min="271" max="271" width="18.5703125" customWidth="1"/>
    <col min="272" max="273" width="9.140625" customWidth="1"/>
    <col min="274" max="274" width="0" hidden="1" customWidth="1"/>
    <col min="275" max="276" width="9.85546875" customWidth="1"/>
    <col min="517" max="517" width="19.42578125" bestFit="1" customWidth="1"/>
    <col min="527" max="527" width="18.5703125" customWidth="1"/>
    <col min="528" max="529" width="9.140625" customWidth="1"/>
    <col min="530" max="530" width="0" hidden="1" customWidth="1"/>
    <col min="531" max="532" width="9.85546875" customWidth="1"/>
    <col min="773" max="773" width="19.42578125" bestFit="1" customWidth="1"/>
    <col min="783" max="783" width="18.5703125" customWidth="1"/>
    <col min="784" max="785" width="9.140625" customWidth="1"/>
    <col min="786" max="786" width="0" hidden="1" customWidth="1"/>
    <col min="787" max="788" width="9.85546875" customWidth="1"/>
    <col min="1029" max="1029" width="19.42578125" bestFit="1" customWidth="1"/>
    <col min="1039" max="1039" width="18.5703125" customWidth="1"/>
    <col min="1040" max="1041" width="9.140625" customWidth="1"/>
    <col min="1042" max="1042" width="0" hidden="1" customWidth="1"/>
    <col min="1043" max="1044" width="9.85546875" customWidth="1"/>
    <col min="1285" max="1285" width="19.42578125" bestFit="1" customWidth="1"/>
    <col min="1295" max="1295" width="18.5703125" customWidth="1"/>
    <col min="1296" max="1297" width="9.140625" customWidth="1"/>
    <col min="1298" max="1298" width="0" hidden="1" customWidth="1"/>
    <col min="1299" max="1300" width="9.85546875" customWidth="1"/>
    <col min="1541" max="1541" width="19.42578125" bestFit="1" customWidth="1"/>
    <col min="1551" max="1551" width="18.5703125" customWidth="1"/>
    <col min="1552" max="1553" width="9.140625" customWidth="1"/>
    <col min="1554" max="1554" width="0" hidden="1" customWidth="1"/>
    <col min="1555" max="1556" width="9.85546875" customWidth="1"/>
    <col min="1797" max="1797" width="19.42578125" bestFit="1" customWidth="1"/>
    <col min="1807" max="1807" width="18.5703125" customWidth="1"/>
    <col min="1808" max="1809" width="9.140625" customWidth="1"/>
    <col min="1810" max="1810" width="0" hidden="1" customWidth="1"/>
    <col min="1811" max="1812" width="9.85546875" customWidth="1"/>
    <col min="2053" max="2053" width="19.42578125" bestFit="1" customWidth="1"/>
    <col min="2063" max="2063" width="18.5703125" customWidth="1"/>
    <col min="2064" max="2065" width="9.140625" customWidth="1"/>
    <col min="2066" max="2066" width="0" hidden="1" customWidth="1"/>
    <col min="2067" max="2068" width="9.85546875" customWidth="1"/>
    <col min="2309" max="2309" width="19.42578125" bestFit="1" customWidth="1"/>
    <col min="2319" max="2319" width="18.5703125" customWidth="1"/>
    <col min="2320" max="2321" width="9.140625" customWidth="1"/>
    <col min="2322" max="2322" width="0" hidden="1" customWidth="1"/>
    <col min="2323" max="2324" width="9.85546875" customWidth="1"/>
    <col min="2565" max="2565" width="19.42578125" bestFit="1" customWidth="1"/>
    <col min="2575" max="2575" width="18.5703125" customWidth="1"/>
    <col min="2576" max="2577" width="9.140625" customWidth="1"/>
    <col min="2578" max="2578" width="0" hidden="1" customWidth="1"/>
    <col min="2579" max="2580" width="9.85546875" customWidth="1"/>
    <col min="2821" max="2821" width="19.42578125" bestFit="1" customWidth="1"/>
    <col min="2831" max="2831" width="18.5703125" customWidth="1"/>
    <col min="2832" max="2833" width="9.140625" customWidth="1"/>
    <col min="2834" max="2834" width="0" hidden="1" customWidth="1"/>
    <col min="2835" max="2836" width="9.85546875" customWidth="1"/>
    <col min="3077" max="3077" width="19.42578125" bestFit="1" customWidth="1"/>
    <col min="3087" max="3087" width="18.5703125" customWidth="1"/>
    <col min="3088" max="3089" width="9.140625" customWidth="1"/>
    <col min="3090" max="3090" width="0" hidden="1" customWidth="1"/>
    <col min="3091" max="3092" width="9.85546875" customWidth="1"/>
    <col min="3333" max="3333" width="19.42578125" bestFit="1" customWidth="1"/>
    <col min="3343" max="3343" width="18.5703125" customWidth="1"/>
    <col min="3344" max="3345" width="9.140625" customWidth="1"/>
    <col min="3346" max="3346" width="0" hidden="1" customWidth="1"/>
    <col min="3347" max="3348" width="9.85546875" customWidth="1"/>
    <col min="3589" max="3589" width="19.42578125" bestFit="1" customWidth="1"/>
    <col min="3599" max="3599" width="18.5703125" customWidth="1"/>
    <col min="3600" max="3601" width="9.140625" customWidth="1"/>
    <col min="3602" max="3602" width="0" hidden="1" customWidth="1"/>
    <col min="3603" max="3604" width="9.85546875" customWidth="1"/>
    <col min="3845" max="3845" width="19.42578125" bestFit="1" customWidth="1"/>
    <col min="3855" max="3855" width="18.5703125" customWidth="1"/>
    <col min="3856" max="3857" width="9.140625" customWidth="1"/>
    <col min="3858" max="3858" width="0" hidden="1" customWidth="1"/>
    <col min="3859" max="3860" width="9.85546875" customWidth="1"/>
    <col min="4101" max="4101" width="19.42578125" bestFit="1" customWidth="1"/>
    <col min="4111" max="4111" width="18.5703125" customWidth="1"/>
    <col min="4112" max="4113" width="9.140625" customWidth="1"/>
    <col min="4114" max="4114" width="0" hidden="1" customWidth="1"/>
    <col min="4115" max="4116" width="9.85546875" customWidth="1"/>
    <col min="4357" max="4357" width="19.42578125" bestFit="1" customWidth="1"/>
    <col min="4367" max="4367" width="18.5703125" customWidth="1"/>
    <col min="4368" max="4369" width="9.140625" customWidth="1"/>
    <col min="4370" max="4370" width="0" hidden="1" customWidth="1"/>
    <col min="4371" max="4372" width="9.85546875" customWidth="1"/>
    <col min="4613" max="4613" width="19.42578125" bestFit="1" customWidth="1"/>
    <col min="4623" max="4623" width="18.5703125" customWidth="1"/>
    <col min="4624" max="4625" width="9.140625" customWidth="1"/>
    <col min="4626" max="4626" width="0" hidden="1" customWidth="1"/>
    <col min="4627" max="4628" width="9.85546875" customWidth="1"/>
    <col min="4869" max="4869" width="19.42578125" bestFit="1" customWidth="1"/>
    <col min="4879" max="4879" width="18.5703125" customWidth="1"/>
    <col min="4880" max="4881" width="9.140625" customWidth="1"/>
    <col min="4882" max="4882" width="0" hidden="1" customWidth="1"/>
    <col min="4883" max="4884" width="9.85546875" customWidth="1"/>
    <col min="5125" max="5125" width="19.42578125" bestFit="1" customWidth="1"/>
    <col min="5135" max="5135" width="18.5703125" customWidth="1"/>
    <col min="5136" max="5137" width="9.140625" customWidth="1"/>
    <col min="5138" max="5138" width="0" hidden="1" customWidth="1"/>
    <col min="5139" max="5140" width="9.85546875" customWidth="1"/>
    <col min="5381" max="5381" width="19.42578125" bestFit="1" customWidth="1"/>
    <col min="5391" max="5391" width="18.5703125" customWidth="1"/>
    <col min="5392" max="5393" width="9.140625" customWidth="1"/>
    <col min="5394" max="5394" width="0" hidden="1" customWidth="1"/>
    <col min="5395" max="5396" width="9.85546875" customWidth="1"/>
    <col min="5637" max="5637" width="19.42578125" bestFit="1" customWidth="1"/>
    <col min="5647" max="5647" width="18.5703125" customWidth="1"/>
    <col min="5648" max="5649" width="9.140625" customWidth="1"/>
    <col min="5650" max="5650" width="0" hidden="1" customWidth="1"/>
    <col min="5651" max="5652" width="9.85546875" customWidth="1"/>
    <col min="5893" max="5893" width="19.42578125" bestFit="1" customWidth="1"/>
    <col min="5903" max="5903" width="18.5703125" customWidth="1"/>
    <col min="5904" max="5905" width="9.140625" customWidth="1"/>
    <col min="5906" max="5906" width="0" hidden="1" customWidth="1"/>
    <col min="5907" max="5908" width="9.85546875" customWidth="1"/>
    <col min="6149" max="6149" width="19.42578125" bestFit="1" customWidth="1"/>
    <col min="6159" max="6159" width="18.5703125" customWidth="1"/>
    <col min="6160" max="6161" width="9.140625" customWidth="1"/>
    <col min="6162" max="6162" width="0" hidden="1" customWidth="1"/>
    <col min="6163" max="6164" width="9.85546875" customWidth="1"/>
    <col min="6405" max="6405" width="19.42578125" bestFit="1" customWidth="1"/>
    <col min="6415" max="6415" width="18.5703125" customWidth="1"/>
    <col min="6416" max="6417" width="9.140625" customWidth="1"/>
    <col min="6418" max="6418" width="0" hidden="1" customWidth="1"/>
    <col min="6419" max="6420" width="9.85546875" customWidth="1"/>
    <col min="6661" max="6661" width="19.42578125" bestFit="1" customWidth="1"/>
    <col min="6671" max="6671" width="18.5703125" customWidth="1"/>
    <col min="6672" max="6673" width="9.140625" customWidth="1"/>
    <col min="6674" max="6674" width="0" hidden="1" customWidth="1"/>
    <col min="6675" max="6676" width="9.85546875" customWidth="1"/>
    <col min="6917" max="6917" width="19.42578125" bestFit="1" customWidth="1"/>
    <col min="6927" max="6927" width="18.5703125" customWidth="1"/>
    <col min="6928" max="6929" width="9.140625" customWidth="1"/>
    <col min="6930" max="6930" width="0" hidden="1" customWidth="1"/>
    <col min="6931" max="6932" width="9.85546875" customWidth="1"/>
    <col min="7173" max="7173" width="19.42578125" bestFit="1" customWidth="1"/>
    <col min="7183" max="7183" width="18.5703125" customWidth="1"/>
    <col min="7184" max="7185" width="9.140625" customWidth="1"/>
    <col min="7186" max="7186" width="0" hidden="1" customWidth="1"/>
    <col min="7187" max="7188" width="9.85546875" customWidth="1"/>
    <col min="7429" max="7429" width="19.42578125" bestFit="1" customWidth="1"/>
    <col min="7439" max="7439" width="18.5703125" customWidth="1"/>
    <col min="7440" max="7441" width="9.140625" customWidth="1"/>
    <col min="7442" max="7442" width="0" hidden="1" customWidth="1"/>
    <col min="7443" max="7444" width="9.85546875" customWidth="1"/>
    <col min="7685" max="7685" width="19.42578125" bestFit="1" customWidth="1"/>
    <col min="7695" max="7695" width="18.5703125" customWidth="1"/>
    <col min="7696" max="7697" width="9.140625" customWidth="1"/>
    <col min="7698" max="7698" width="0" hidden="1" customWidth="1"/>
    <col min="7699" max="7700" width="9.85546875" customWidth="1"/>
    <col min="7941" max="7941" width="19.42578125" bestFit="1" customWidth="1"/>
    <col min="7951" max="7951" width="18.5703125" customWidth="1"/>
    <col min="7952" max="7953" width="9.140625" customWidth="1"/>
    <col min="7954" max="7954" width="0" hidden="1" customWidth="1"/>
    <col min="7955" max="7956" width="9.85546875" customWidth="1"/>
    <col min="8197" max="8197" width="19.42578125" bestFit="1" customWidth="1"/>
    <col min="8207" max="8207" width="18.5703125" customWidth="1"/>
    <col min="8208" max="8209" width="9.140625" customWidth="1"/>
    <col min="8210" max="8210" width="0" hidden="1" customWidth="1"/>
    <col min="8211" max="8212" width="9.85546875" customWidth="1"/>
    <col min="8453" max="8453" width="19.42578125" bestFit="1" customWidth="1"/>
    <col min="8463" max="8463" width="18.5703125" customWidth="1"/>
    <col min="8464" max="8465" width="9.140625" customWidth="1"/>
    <col min="8466" max="8466" width="0" hidden="1" customWidth="1"/>
    <col min="8467" max="8468" width="9.85546875" customWidth="1"/>
    <col min="8709" max="8709" width="19.42578125" bestFit="1" customWidth="1"/>
    <col min="8719" max="8719" width="18.5703125" customWidth="1"/>
    <col min="8720" max="8721" width="9.140625" customWidth="1"/>
    <col min="8722" max="8722" width="0" hidden="1" customWidth="1"/>
    <col min="8723" max="8724" width="9.85546875" customWidth="1"/>
    <col min="8965" max="8965" width="19.42578125" bestFit="1" customWidth="1"/>
    <col min="8975" max="8975" width="18.5703125" customWidth="1"/>
    <col min="8976" max="8977" width="9.140625" customWidth="1"/>
    <col min="8978" max="8978" width="0" hidden="1" customWidth="1"/>
    <col min="8979" max="8980" width="9.85546875" customWidth="1"/>
    <col min="9221" max="9221" width="19.42578125" bestFit="1" customWidth="1"/>
    <col min="9231" max="9231" width="18.5703125" customWidth="1"/>
    <col min="9232" max="9233" width="9.140625" customWidth="1"/>
    <col min="9234" max="9234" width="0" hidden="1" customWidth="1"/>
    <col min="9235" max="9236" width="9.85546875" customWidth="1"/>
    <col min="9477" max="9477" width="19.42578125" bestFit="1" customWidth="1"/>
    <col min="9487" max="9487" width="18.5703125" customWidth="1"/>
    <col min="9488" max="9489" width="9.140625" customWidth="1"/>
    <col min="9490" max="9490" width="0" hidden="1" customWidth="1"/>
    <col min="9491" max="9492" width="9.85546875" customWidth="1"/>
    <col min="9733" max="9733" width="19.42578125" bestFit="1" customWidth="1"/>
    <col min="9743" max="9743" width="18.5703125" customWidth="1"/>
    <col min="9744" max="9745" width="9.140625" customWidth="1"/>
    <col min="9746" max="9746" width="0" hidden="1" customWidth="1"/>
    <col min="9747" max="9748" width="9.85546875" customWidth="1"/>
    <col min="9989" max="9989" width="19.42578125" bestFit="1" customWidth="1"/>
    <col min="9999" max="9999" width="18.5703125" customWidth="1"/>
    <col min="10000" max="10001" width="9.140625" customWidth="1"/>
    <col min="10002" max="10002" width="0" hidden="1" customWidth="1"/>
    <col min="10003" max="10004" width="9.85546875" customWidth="1"/>
    <col min="10245" max="10245" width="19.42578125" bestFit="1" customWidth="1"/>
    <col min="10255" max="10255" width="18.5703125" customWidth="1"/>
    <col min="10256" max="10257" width="9.140625" customWidth="1"/>
    <col min="10258" max="10258" width="0" hidden="1" customWidth="1"/>
    <col min="10259" max="10260" width="9.85546875" customWidth="1"/>
    <col min="10501" max="10501" width="19.42578125" bestFit="1" customWidth="1"/>
    <col min="10511" max="10511" width="18.5703125" customWidth="1"/>
    <col min="10512" max="10513" width="9.140625" customWidth="1"/>
    <col min="10514" max="10514" width="0" hidden="1" customWidth="1"/>
    <col min="10515" max="10516" width="9.85546875" customWidth="1"/>
    <col min="10757" max="10757" width="19.42578125" bestFit="1" customWidth="1"/>
    <col min="10767" max="10767" width="18.5703125" customWidth="1"/>
    <col min="10768" max="10769" width="9.140625" customWidth="1"/>
    <col min="10770" max="10770" width="0" hidden="1" customWidth="1"/>
    <col min="10771" max="10772" width="9.85546875" customWidth="1"/>
    <col min="11013" max="11013" width="19.42578125" bestFit="1" customWidth="1"/>
    <col min="11023" max="11023" width="18.5703125" customWidth="1"/>
    <col min="11024" max="11025" width="9.140625" customWidth="1"/>
    <col min="11026" max="11026" width="0" hidden="1" customWidth="1"/>
    <col min="11027" max="11028" width="9.85546875" customWidth="1"/>
    <col min="11269" max="11269" width="19.42578125" bestFit="1" customWidth="1"/>
    <col min="11279" max="11279" width="18.5703125" customWidth="1"/>
    <col min="11280" max="11281" width="9.140625" customWidth="1"/>
    <col min="11282" max="11282" width="0" hidden="1" customWidth="1"/>
    <col min="11283" max="11284" width="9.85546875" customWidth="1"/>
    <col min="11525" max="11525" width="19.42578125" bestFit="1" customWidth="1"/>
    <col min="11535" max="11535" width="18.5703125" customWidth="1"/>
    <col min="11536" max="11537" width="9.140625" customWidth="1"/>
    <col min="11538" max="11538" width="0" hidden="1" customWidth="1"/>
    <col min="11539" max="11540" width="9.85546875" customWidth="1"/>
    <col min="11781" max="11781" width="19.42578125" bestFit="1" customWidth="1"/>
    <col min="11791" max="11791" width="18.5703125" customWidth="1"/>
    <col min="11792" max="11793" width="9.140625" customWidth="1"/>
    <col min="11794" max="11794" width="0" hidden="1" customWidth="1"/>
    <col min="11795" max="11796" width="9.85546875" customWidth="1"/>
    <col min="12037" max="12037" width="19.42578125" bestFit="1" customWidth="1"/>
    <col min="12047" max="12047" width="18.5703125" customWidth="1"/>
    <col min="12048" max="12049" width="9.140625" customWidth="1"/>
    <col min="12050" max="12050" width="0" hidden="1" customWidth="1"/>
    <col min="12051" max="12052" width="9.85546875" customWidth="1"/>
    <col min="12293" max="12293" width="19.42578125" bestFit="1" customWidth="1"/>
    <col min="12303" max="12303" width="18.5703125" customWidth="1"/>
    <col min="12304" max="12305" width="9.140625" customWidth="1"/>
    <col min="12306" max="12306" width="0" hidden="1" customWidth="1"/>
    <col min="12307" max="12308" width="9.85546875" customWidth="1"/>
    <col min="12549" max="12549" width="19.42578125" bestFit="1" customWidth="1"/>
    <col min="12559" max="12559" width="18.5703125" customWidth="1"/>
    <col min="12560" max="12561" width="9.140625" customWidth="1"/>
    <col min="12562" max="12562" width="0" hidden="1" customWidth="1"/>
    <col min="12563" max="12564" width="9.85546875" customWidth="1"/>
    <col min="12805" max="12805" width="19.42578125" bestFit="1" customWidth="1"/>
    <col min="12815" max="12815" width="18.5703125" customWidth="1"/>
    <col min="12816" max="12817" width="9.140625" customWidth="1"/>
    <col min="12818" max="12818" width="0" hidden="1" customWidth="1"/>
    <col min="12819" max="12820" width="9.85546875" customWidth="1"/>
    <col min="13061" max="13061" width="19.42578125" bestFit="1" customWidth="1"/>
    <col min="13071" max="13071" width="18.5703125" customWidth="1"/>
    <col min="13072" max="13073" width="9.140625" customWidth="1"/>
    <col min="13074" max="13074" width="0" hidden="1" customWidth="1"/>
    <col min="13075" max="13076" width="9.85546875" customWidth="1"/>
    <col min="13317" max="13317" width="19.42578125" bestFit="1" customWidth="1"/>
    <col min="13327" max="13327" width="18.5703125" customWidth="1"/>
    <col min="13328" max="13329" width="9.140625" customWidth="1"/>
    <col min="13330" max="13330" width="0" hidden="1" customWidth="1"/>
    <col min="13331" max="13332" width="9.85546875" customWidth="1"/>
    <col min="13573" max="13573" width="19.42578125" bestFit="1" customWidth="1"/>
    <col min="13583" max="13583" width="18.5703125" customWidth="1"/>
    <col min="13584" max="13585" width="9.140625" customWidth="1"/>
    <col min="13586" max="13586" width="0" hidden="1" customWidth="1"/>
    <col min="13587" max="13588" width="9.85546875" customWidth="1"/>
    <col min="13829" max="13829" width="19.42578125" bestFit="1" customWidth="1"/>
    <col min="13839" max="13839" width="18.5703125" customWidth="1"/>
    <col min="13840" max="13841" width="9.140625" customWidth="1"/>
    <col min="13842" max="13842" width="0" hidden="1" customWidth="1"/>
    <col min="13843" max="13844" width="9.85546875" customWidth="1"/>
    <col min="14085" max="14085" width="19.42578125" bestFit="1" customWidth="1"/>
    <col min="14095" max="14095" width="18.5703125" customWidth="1"/>
    <col min="14096" max="14097" width="9.140625" customWidth="1"/>
    <col min="14098" max="14098" width="0" hidden="1" customWidth="1"/>
    <col min="14099" max="14100" width="9.85546875" customWidth="1"/>
    <col min="14341" max="14341" width="19.42578125" bestFit="1" customWidth="1"/>
    <col min="14351" max="14351" width="18.5703125" customWidth="1"/>
    <col min="14352" max="14353" width="9.140625" customWidth="1"/>
    <col min="14354" max="14354" width="0" hidden="1" customWidth="1"/>
    <col min="14355" max="14356" width="9.85546875" customWidth="1"/>
    <col min="14597" max="14597" width="19.42578125" bestFit="1" customWidth="1"/>
    <col min="14607" max="14607" width="18.5703125" customWidth="1"/>
    <col min="14608" max="14609" width="9.140625" customWidth="1"/>
    <col min="14610" max="14610" width="0" hidden="1" customWidth="1"/>
    <col min="14611" max="14612" width="9.85546875" customWidth="1"/>
    <col min="14853" max="14853" width="19.42578125" bestFit="1" customWidth="1"/>
    <col min="14863" max="14863" width="18.5703125" customWidth="1"/>
    <col min="14864" max="14865" width="9.140625" customWidth="1"/>
    <col min="14866" max="14866" width="0" hidden="1" customWidth="1"/>
    <col min="14867" max="14868" width="9.85546875" customWidth="1"/>
    <col min="15109" max="15109" width="19.42578125" bestFit="1" customWidth="1"/>
    <col min="15119" max="15119" width="18.5703125" customWidth="1"/>
    <col min="15120" max="15121" width="9.140625" customWidth="1"/>
    <col min="15122" max="15122" width="0" hidden="1" customWidth="1"/>
    <col min="15123" max="15124" width="9.85546875" customWidth="1"/>
    <col min="15365" max="15365" width="19.42578125" bestFit="1" customWidth="1"/>
    <col min="15375" max="15375" width="18.5703125" customWidth="1"/>
    <col min="15376" max="15377" width="9.140625" customWidth="1"/>
    <col min="15378" max="15378" width="0" hidden="1" customWidth="1"/>
    <col min="15379" max="15380" width="9.85546875" customWidth="1"/>
    <col min="15621" max="15621" width="19.42578125" bestFit="1" customWidth="1"/>
    <col min="15631" max="15631" width="18.5703125" customWidth="1"/>
    <col min="15632" max="15633" width="9.140625" customWidth="1"/>
    <col min="15634" max="15634" width="0" hidden="1" customWidth="1"/>
    <col min="15635" max="15636" width="9.85546875" customWidth="1"/>
    <col min="15877" max="15877" width="19.42578125" bestFit="1" customWidth="1"/>
    <col min="15887" max="15887" width="18.5703125" customWidth="1"/>
    <col min="15888" max="15889" width="9.140625" customWidth="1"/>
    <col min="15890" max="15890" width="0" hidden="1" customWidth="1"/>
    <col min="15891" max="15892" width="9.85546875" customWidth="1"/>
    <col min="16133" max="16133" width="19.42578125" bestFit="1" customWidth="1"/>
    <col min="16143" max="16143" width="18.5703125" customWidth="1"/>
    <col min="16144" max="16145" width="9.140625" customWidth="1"/>
    <col min="16146" max="16146" width="0" hidden="1" customWidth="1"/>
    <col min="16147" max="16148" width="9.85546875" customWidth="1"/>
  </cols>
  <sheetData>
    <row r="1" spans="1:37" ht="15.75" x14ac:dyDescent="0.25">
      <c r="A1" s="5" t="s">
        <v>48</v>
      </c>
    </row>
    <row r="2" spans="1:37" ht="15.75" thickBot="1" x14ac:dyDescent="0.3"/>
    <row r="3" spans="1:37" ht="22.5" customHeight="1" x14ac:dyDescent="0.25">
      <c r="A3" s="428" t="s">
        <v>3</v>
      </c>
      <c r="B3" s="430">
        <v>2007</v>
      </c>
      <c r="C3" s="416">
        <v>2008</v>
      </c>
      <c r="D3" s="416">
        <v>2009</v>
      </c>
      <c r="E3" s="416">
        <v>2010</v>
      </c>
      <c r="F3" s="416">
        <v>2011</v>
      </c>
      <c r="G3" s="416">
        <v>2012</v>
      </c>
      <c r="H3" s="416">
        <v>2013</v>
      </c>
      <c r="I3" s="416">
        <v>2014</v>
      </c>
      <c r="J3" s="416">
        <v>2015</v>
      </c>
      <c r="K3" s="416">
        <v>2016</v>
      </c>
      <c r="L3" s="420">
        <v>2017</v>
      </c>
      <c r="M3" s="416">
        <v>2018</v>
      </c>
      <c r="N3" s="416">
        <v>2019</v>
      </c>
      <c r="O3" s="422">
        <v>2020</v>
      </c>
      <c r="P3" s="424">
        <v>2021</v>
      </c>
      <c r="Q3" s="379" t="s">
        <v>49</v>
      </c>
      <c r="R3" s="426" t="s">
        <v>151</v>
      </c>
      <c r="S3" s="427"/>
      <c r="T3" s="414" t="s">
        <v>107</v>
      </c>
      <c r="U3" s="415"/>
    </row>
    <row r="4" spans="1:37" ht="31.5" customHeight="1" thickBot="1" x14ac:dyDescent="0.3">
      <c r="A4" s="429"/>
      <c r="B4" s="431"/>
      <c r="C4" s="417"/>
      <c r="D4" s="417"/>
      <c r="E4" s="417"/>
      <c r="F4" s="417"/>
      <c r="G4" s="417"/>
      <c r="H4" s="417"/>
      <c r="I4" s="417"/>
      <c r="J4" s="417"/>
      <c r="K4" s="417"/>
      <c r="L4" s="421"/>
      <c r="M4" s="417"/>
      <c r="N4" s="417"/>
      <c r="O4" s="423"/>
      <c r="P4" s="425"/>
      <c r="Q4" s="202" t="s">
        <v>132</v>
      </c>
      <c r="R4" s="145">
        <v>2021</v>
      </c>
      <c r="S4" s="329">
        <v>2022</v>
      </c>
      <c r="T4" s="377" t="s">
        <v>152</v>
      </c>
      <c r="U4" s="328" t="s">
        <v>153</v>
      </c>
    </row>
    <row r="5" spans="1:37" ht="3" customHeight="1" thickBot="1" x14ac:dyDescent="0.3">
      <c r="A5" s="119"/>
      <c r="B5" s="119">
        <v>2007</v>
      </c>
      <c r="C5" s="119">
        <v>2008</v>
      </c>
      <c r="D5" s="119">
        <v>2009</v>
      </c>
      <c r="E5" s="119">
        <v>2010</v>
      </c>
      <c r="F5" s="119">
        <v>2011</v>
      </c>
      <c r="G5" s="119"/>
      <c r="H5" s="119"/>
      <c r="I5" s="119"/>
      <c r="J5" s="119"/>
      <c r="K5" s="119"/>
      <c r="L5" s="119"/>
      <c r="M5" s="119"/>
      <c r="N5" s="119"/>
      <c r="O5" s="381"/>
      <c r="P5" s="119"/>
      <c r="Q5" s="203"/>
      <c r="R5" s="119"/>
      <c r="S5" s="119"/>
      <c r="T5" s="119"/>
      <c r="U5" s="119"/>
    </row>
    <row r="6" spans="1:37" ht="27.95" customHeight="1" x14ac:dyDescent="0.25">
      <c r="A6" s="129" t="s">
        <v>50</v>
      </c>
      <c r="B6" s="133">
        <v>595986.61599999934</v>
      </c>
      <c r="C6" s="174">
        <v>575965.5770000004</v>
      </c>
      <c r="D6" s="174">
        <v>544011.29100000043</v>
      </c>
      <c r="E6" s="174">
        <v>614380.20499999926</v>
      </c>
      <c r="F6" s="174">
        <v>656918.26000000106</v>
      </c>
      <c r="G6" s="174">
        <v>703504.83500000078</v>
      </c>
      <c r="H6" s="174">
        <v>720793.56200000143</v>
      </c>
      <c r="I6" s="174">
        <v>726284.80299999879</v>
      </c>
      <c r="J6" s="174">
        <f>SUM('[1]2'!T7:T18)</f>
        <v>735533.90500000014</v>
      </c>
      <c r="K6" s="174">
        <v>723973.625</v>
      </c>
      <c r="L6" s="382">
        <v>778040.99999999534</v>
      </c>
      <c r="M6" s="174">
        <v>800341.53700000001</v>
      </c>
      <c r="N6" s="174">
        <v>819402.33799999987</v>
      </c>
      <c r="O6" s="174">
        <v>856189.67600000137</v>
      </c>
      <c r="P6" s="383">
        <v>925952.67900000024</v>
      </c>
      <c r="Q6" s="118"/>
      <c r="R6" s="133">
        <v>284960.4219999999</v>
      </c>
      <c r="S6" s="167">
        <v>285767.52799999976</v>
      </c>
      <c r="T6" s="130">
        <v>896182.65499999991</v>
      </c>
      <c r="U6" s="167">
        <v>926791.24499999976</v>
      </c>
      <c r="AB6" s="119"/>
      <c r="AC6" s="119" t="s">
        <v>51</v>
      </c>
      <c r="AD6" s="119"/>
      <c r="AE6" s="119"/>
      <c r="AF6" s="119" t="s">
        <v>52</v>
      </c>
      <c r="AG6" s="119"/>
      <c r="AH6" s="119"/>
      <c r="AI6" s="119" t="s">
        <v>53</v>
      </c>
      <c r="AJ6" s="119"/>
      <c r="AK6" s="119"/>
    </row>
    <row r="7" spans="1:37" ht="27.95" customHeight="1" thickBot="1" x14ac:dyDescent="0.3">
      <c r="A7" s="132" t="s">
        <v>54</v>
      </c>
      <c r="B7" s="384"/>
      <c r="C7" s="385">
        <f t="shared" ref="C7:P7" si="0">(C6-B6)/B6</f>
        <v>-3.3593101694751756E-2</v>
      </c>
      <c r="D7" s="385">
        <f t="shared" si="0"/>
        <v>-5.547950654696842E-2</v>
      </c>
      <c r="E7" s="385">
        <f t="shared" si="0"/>
        <v>0.12935193655750571</v>
      </c>
      <c r="F7" s="385">
        <f t="shared" si="0"/>
        <v>6.9237346278111039E-2</v>
      </c>
      <c r="G7" s="385">
        <f t="shared" si="0"/>
        <v>7.0916851968766473E-2</v>
      </c>
      <c r="H7" s="385">
        <f t="shared" si="0"/>
        <v>2.4575136004574345E-2</v>
      </c>
      <c r="I7" s="385">
        <f t="shared" si="0"/>
        <v>7.6183269239540599E-3</v>
      </c>
      <c r="J7" s="385">
        <f t="shared" si="0"/>
        <v>1.2734814169037992E-2</v>
      </c>
      <c r="K7" s="385">
        <f t="shared" si="0"/>
        <v>-1.5716855363724046E-2</v>
      </c>
      <c r="L7" s="386">
        <f t="shared" si="0"/>
        <v>7.4681415362328071E-2</v>
      </c>
      <c r="M7" s="385">
        <f t="shared" si="0"/>
        <v>2.8662418818551721E-2</v>
      </c>
      <c r="N7" s="385">
        <f t="shared" si="0"/>
        <v>2.3815833764479301E-2</v>
      </c>
      <c r="O7" s="385">
        <f t="shared" si="0"/>
        <v>4.4895329551770828E-2</v>
      </c>
      <c r="P7" s="387">
        <f t="shared" si="0"/>
        <v>8.1480780433982658E-2</v>
      </c>
      <c r="R7" s="136"/>
      <c r="S7" s="388">
        <f>(S6-R6)/R6</f>
        <v>2.8323442053291687E-3</v>
      </c>
      <c r="U7" s="388">
        <f>(U6-T6)/T6</f>
        <v>3.4154410185499355E-2</v>
      </c>
      <c r="AB7" s="119"/>
      <c r="AC7" s="119">
        <v>2012</v>
      </c>
      <c r="AD7" s="119">
        <v>2013</v>
      </c>
      <c r="AE7" s="119"/>
      <c r="AF7" s="119">
        <v>2012</v>
      </c>
      <c r="AG7" s="119">
        <v>2013</v>
      </c>
      <c r="AH7" s="119"/>
      <c r="AI7" s="119">
        <v>2012</v>
      </c>
      <c r="AJ7" s="119">
        <v>2013</v>
      </c>
      <c r="AK7" s="119"/>
    </row>
    <row r="8" spans="1:37" ht="27.95" customHeight="1" x14ac:dyDescent="0.25">
      <c r="A8" s="129" t="s">
        <v>55</v>
      </c>
      <c r="B8" s="133">
        <v>63256.660999999986</v>
      </c>
      <c r="C8" s="174">
        <v>80362.627999999997</v>
      </c>
      <c r="D8" s="174">
        <v>79098.747999999992</v>
      </c>
      <c r="E8" s="174">
        <v>89493.365000000005</v>
      </c>
      <c r="F8" s="174">
        <v>81914.569000000003</v>
      </c>
      <c r="G8" s="174">
        <v>86371.3</v>
      </c>
      <c r="H8" s="174">
        <v>122399.001</v>
      </c>
      <c r="I8" s="174">
        <v>125153.99099999999</v>
      </c>
      <c r="J8" s="174">
        <v>116754.90900000001</v>
      </c>
      <c r="K8" s="174">
        <v>110190.53600000002</v>
      </c>
      <c r="L8" s="382">
        <v>137205.92600000018</v>
      </c>
      <c r="M8" s="174">
        <v>154727.05100000001</v>
      </c>
      <c r="N8" s="174">
        <v>169208.33799999999</v>
      </c>
      <c r="O8" s="174">
        <v>166254.71299999979</v>
      </c>
      <c r="P8" s="383">
        <v>167736.79199999999</v>
      </c>
      <c r="Q8" s="118"/>
      <c r="R8" s="133">
        <v>53507.184999999998</v>
      </c>
      <c r="S8" s="167">
        <v>59583.805000000022</v>
      </c>
      <c r="T8" s="130">
        <v>165093.94099999999</v>
      </c>
      <c r="U8" s="167">
        <v>173835.49900000007</v>
      </c>
      <c r="AB8" s="119" t="s">
        <v>56</v>
      </c>
      <c r="AC8" s="119"/>
      <c r="AD8" s="123"/>
      <c r="AE8" s="119"/>
      <c r="AF8" s="123"/>
      <c r="AG8" s="123"/>
      <c r="AH8" s="119"/>
      <c r="AI8" s="119"/>
      <c r="AJ8" s="123" t="e">
        <f>#REF!-#REF!</f>
        <v>#REF!</v>
      </c>
      <c r="AK8" s="119"/>
    </row>
    <row r="9" spans="1:37" ht="27.95" customHeight="1" thickBot="1" x14ac:dyDescent="0.3">
      <c r="A9" s="131" t="s">
        <v>54</v>
      </c>
      <c r="B9" s="134"/>
      <c r="C9" s="389">
        <f t="shared" ref="C9:P9" si="1">(C8-B8)/B8</f>
        <v>0.2704215924390953</v>
      </c>
      <c r="D9" s="389">
        <f t="shared" si="1"/>
        <v>-1.5727210912017519E-2</v>
      </c>
      <c r="E9" s="389">
        <f t="shared" si="1"/>
        <v>0.13141316724760313</v>
      </c>
      <c r="F9" s="389">
        <f t="shared" si="1"/>
        <v>-8.4685563002352207E-2</v>
      </c>
      <c r="G9" s="389">
        <f t="shared" si="1"/>
        <v>5.4407061581438577E-2</v>
      </c>
      <c r="H9" s="389">
        <f t="shared" si="1"/>
        <v>0.41712583925447455</v>
      </c>
      <c r="I9" s="389">
        <f t="shared" si="1"/>
        <v>2.250827194251357E-2</v>
      </c>
      <c r="J9" s="389">
        <f t="shared" si="1"/>
        <v>-6.7109981334913887E-2</v>
      </c>
      <c r="K9" s="389">
        <f t="shared" si="1"/>
        <v>-5.6223528896759203E-2</v>
      </c>
      <c r="L9" s="390">
        <f t="shared" si="1"/>
        <v>0.24516978481709314</v>
      </c>
      <c r="M9" s="389">
        <f t="shared" si="1"/>
        <v>0.12769947706194412</v>
      </c>
      <c r="N9" s="389">
        <f t="shared" si="1"/>
        <v>9.3592470782629861E-2</v>
      </c>
      <c r="O9" s="389">
        <f t="shared" si="1"/>
        <v>-1.7455552338089889E-2</v>
      </c>
      <c r="P9" s="391">
        <f t="shared" si="1"/>
        <v>8.9145081860037469E-3</v>
      </c>
      <c r="Q9" s="15"/>
      <c r="R9" s="134"/>
      <c r="S9" s="392">
        <f>(S8-R8)/R8</f>
        <v>0.11356643037752827</v>
      </c>
      <c r="T9" s="393"/>
      <c r="U9" s="392">
        <f>(U8-T8)/T8</f>
        <v>5.2948993446101558E-2</v>
      </c>
      <c r="AB9" s="119" t="s">
        <v>57</v>
      </c>
      <c r="AC9" s="119"/>
      <c r="AD9" s="123"/>
      <c r="AE9" s="119"/>
      <c r="AF9" s="123"/>
      <c r="AG9" s="123"/>
      <c r="AH9" s="119"/>
      <c r="AI9" s="119"/>
      <c r="AJ9" s="123" t="e">
        <f>#REF!-#REF!</f>
        <v>#REF!</v>
      </c>
      <c r="AK9" s="119"/>
    </row>
    <row r="10" spans="1:37" ht="27.95" customHeight="1" x14ac:dyDescent="0.25">
      <c r="A10" s="13" t="s">
        <v>58</v>
      </c>
      <c r="B10" s="24">
        <f>(B6-B8)</f>
        <v>532729.95499999938</v>
      </c>
      <c r="C10" s="175">
        <f t="shared" ref="C10:L10" si="2">(C6-C8)</f>
        <v>495602.94900000037</v>
      </c>
      <c r="D10" s="175">
        <f t="shared" si="2"/>
        <v>464912.54300000041</v>
      </c>
      <c r="E10" s="175">
        <f t="shared" si="2"/>
        <v>524886.83999999927</v>
      </c>
      <c r="F10" s="175">
        <f t="shared" si="2"/>
        <v>575003.69100000104</v>
      </c>
      <c r="G10" s="175">
        <f t="shared" si="2"/>
        <v>617133.53500000073</v>
      </c>
      <c r="H10" s="175">
        <f t="shared" si="2"/>
        <v>598394.56100000138</v>
      </c>
      <c r="I10" s="175">
        <f t="shared" si="2"/>
        <v>601130.81199999875</v>
      </c>
      <c r="J10" s="175">
        <f t="shared" si="2"/>
        <v>618778.99600000016</v>
      </c>
      <c r="K10" s="175">
        <f t="shared" si="2"/>
        <v>613783.08899999992</v>
      </c>
      <c r="L10" s="394">
        <f t="shared" si="2"/>
        <v>640835.07399999513</v>
      </c>
      <c r="M10" s="175">
        <f>(M6-M8)</f>
        <v>645614.48600000003</v>
      </c>
      <c r="N10" s="175">
        <f>(N6-N8)</f>
        <v>650193.99999999988</v>
      </c>
      <c r="O10" s="175">
        <f>(O6-O8)</f>
        <v>689934.96300000162</v>
      </c>
      <c r="P10" s="175">
        <f>(P6-P8)</f>
        <v>758215.88700000022</v>
      </c>
      <c r="R10" s="135">
        <f>R6-R8</f>
        <v>231453.23699999991</v>
      </c>
      <c r="S10" s="160">
        <f>S6-S8</f>
        <v>226183.72299999974</v>
      </c>
      <c r="T10" s="137">
        <f>T6-T8</f>
        <v>731088.71399999992</v>
      </c>
      <c r="U10" s="160">
        <f>U6-U8</f>
        <v>752955.74599999969</v>
      </c>
      <c r="AB10" s="119" t="s">
        <v>59</v>
      </c>
      <c r="AC10" s="119"/>
      <c r="AD10" s="123"/>
      <c r="AE10" s="119"/>
      <c r="AF10" s="123"/>
      <c r="AG10" s="123"/>
      <c r="AH10" s="119"/>
      <c r="AI10" s="119"/>
      <c r="AJ10" s="123" t="e">
        <f>#REF!-#REF!</f>
        <v>#REF!</v>
      </c>
      <c r="AK10" s="119"/>
    </row>
    <row r="11" spans="1:37" ht="27.95" customHeight="1" thickBot="1" x14ac:dyDescent="0.3">
      <c r="A11" s="131" t="s">
        <v>54</v>
      </c>
      <c r="B11" s="134"/>
      <c r="C11" s="389">
        <f t="shared" ref="C11:P11" si="3">(C10-B10)/B10</f>
        <v>-6.9691981183973503E-2</v>
      </c>
      <c r="D11" s="389">
        <f t="shared" si="3"/>
        <v>-6.1925390197789032E-2</v>
      </c>
      <c r="E11" s="389">
        <f t="shared" si="3"/>
        <v>0.12900124529442691</v>
      </c>
      <c r="F11" s="389">
        <f t="shared" si="3"/>
        <v>9.5481248872617649E-2</v>
      </c>
      <c r="G11" s="389">
        <f t="shared" si="3"/>
        <v>7.3268823590907375E-2</v>
      </c>
      <c r="H11" s="389">
        <f t="shared" si="3"/>
        <v>-3.0364536906909986E-2</v>
      </c>
      <c r="I11" s="389">
        <f t="shared" si="3"/>
        <v>4.5726535271722896E-3</v>
      </c>
      <c r="J11" s="389">
        <f t="shared" si="3"/>
        <v>2.9358308786875894E-2</v>
      </c>
      <c r="K11" s="389">
        <f t="shared" si="3"/>
        <v>-8.0738147744113774E-3</v>
      </c>
      <c r="L11" s="390">
        <f t="shared" si="3"/>
        <v>4.4074177807781237E-2</v>
      </c>
      <c r="M11" s="389">
        <f t="shared" si="3"/>
        <v>7.4580998979543013E-3</v>
      </c>
      <c r="N11" s="389">
        <f t="shared" si="3"/>
        <v>7.093264013285863E-3</v>
      </c>
      <c r="O11" s="389">
        <f t="shared" si="3"/>
        <v>6.1121700600131258E-2</v>
      </c>
      <c r="P11" s="391">
        <f t="shared" si="3"/>
        <v>9.8967189172580669E-2</v>
      </c>
      <c r="Q11" s="15"/>
      <c r="R11" s="134"/>
      <c r="S11" s="392">
        <f>(S10-R10)/R10</f>
        <v>-2.2767078431485375E-2</v>
      </c>
      <c r="T11" s="393"/>
      <c r="U11" s="392">
        <f>(U10-T10)/T10</f>
        <v>2.9910230566081171E-2</v>
      </c>
      <c r="AB11" s="119" t="s">
        <v>60</v>
      </c>
      <c r="AC11" s="119"/>
      <c r="AD11" s="123"/>
      <c r="AE11" s="119"/>
      <c r="AF11" s="123"/>
      <c r="AG11" s="123"/>
      <c r="AH11" s="119"/>
      <c r="AI11" s="119"/>
      <c r="AJ11" s="123" t="e">
        <f>#REF!-#REF!</f>
        <v>#REF!</v>
      </c>
      <c r="AK11" s="119"/>
    </row>
    <row r="12" spans="1:37" ht="27.95" hidden="1" customHeight="1" thickBot="1" x14ac:dyDescent="0.3">
      <c r="A12" s="124" t="s">
        <v>61</v>
      </c>
      <c r="B12" s="395">
        <f>(B6/B8)</f>
        <v>9.4217210737695982</v>
      </c>
      <c r="C12" s="396">
        <f t="shared" ref="C12:S12" si="4">(C6/C8)</f>
        <v>7.1670824030294336</v>
      </c>
      <c r="D12" s="396">
        <f t="shared" si="4"/>
        <v>6.8776220200097287</v>
      </c>
      <c r="E12" s="396">
        <f t="shared" si="4"/>
        <v>6.8650922333739404</v>
      </c>
      <c r="F12" s="121">
        <f t="shared" si="4"/>
        <v>8.0195533959288863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>
        <f t="shared" si="4"/>
        <v>5.3256477985152824</v>
      </c>
      <c r="S12" s="397">
        <f t="shared" si="4"/>
        <v>4.7960604060113257</v>
      </c>
      <c r="T12" s="121">
        <f>T6/T8</f>
        <v>5.428319474183489</v>
      </c>
      <c r="U12" s="397">
        <f>U6/U8</f>
        <v>5.3314268393476949</v>
      </c>
      <c r="AB12" s="119" t="s">
        <v>62</v>
      </c>
      <c r="AC12" s="119"/>
      <c r="AD12" s="123"/>
      <c r="AE12" s="119"/>
      <c r="AF12" s="123"/>
      <c r="AG12" s="123"/>
      <c r="AH12" s="119"/>
      <c r="AI12" s="119"/>
      <c r="AJ12" s="123" t="e">
        <f>#REF!-#REF!</f>
        <v>#REF!</v>
      </c>
      <c r="AK12" s="119"/>
    </row>
    <row r="13" spans="1:37" ht="30" customHeight="1" thickBot="1" x14ac:dyDescent="0.3">
      <c r="AB13" s="119" t="s">
        <v>63</v>
      </c>
      <c r="AC13" s="119"/>
      <c r="AD13" s="123"/>
      <c r="AE13" s="119"/>
      <c r="AF13" s="123"/>
      <c r="AG13" s="123"/>
      <c r="AH13" s="119"/>
      <c r="AI13" s="119"/>
      <c r="AJ13" s="123" t="e">
        <f>#REF!-#REF!</f>
        <v>#REF!</v>
      </c>
      <c r="AK13" s="119"/>
    </row>
    <row r="14" spans="1:37" ht="22.5" customHeight="1" x14ac:dyDescent="0.25">
      <c r="A14" s="428" t="s">
        <v>2</v>
      </c>
      <c r="B14" s="430">
        <v>2007</v>
      </c>
      <c r="C14" s="416">
        <v>2008</v>
      </c>
      <c r="D14" s="416">
        <v>2009</v>
      </c>
      <c r="E14" s="416">
        <v>2010</v>
      </c>
      <c r="F14" s="416">
        <v>2011</v>
      </c>
      <c r="G14" s="416">
        <v>2012</v>
      </c>
      <c r="H14" s="416">
        <v>2013</v>
      </c>
      <c r="I14" s="416">
        <v>2014</v>
      </c>
      <c r="J14" s="416">
        <v>2015</v>
      </c>
      <c r="K14" s="418">
        <v>2016</v>
      </c>
      <c r="L14" s="420">
        <v>2017</v>
      </c>
      <c r="M14" s="416">
        <v>2018</v>
      </c>
      <c r="N14" s="416">
        <v>2019</v>
      </c>
      <c r="O14" s="422">
        <v>2020</v>
      </c>
      <c r="P14" s="424">
        <v>2021</v>
      </c>
      <c r="Q14" s="146" t="s">
        <v>49</v>
      </c>
      <c r="R14" s="426" t="str">
        <f>R3</f>
        <v>jan-abril</v>
      </c>
      <c r="S14" s="427"/>
      <c r="T14" s="414" t="s">
        <v>107</v>
      </c>
      <c r="U14" s="415"/>
      <c r="AB14" s="119" t="s">
        <v>64</v>
      </c>
      <c r="AC14" s="119"/>
      <c r="AD14" s="123"/>
      <c r="AE14" s="119"/>
      <c r="AF14" s="123"/>
      <c r="AG14" s="123"/>
      <c r="AH14" s="119"/>
      <c r="AI14" s="119"/>
      <c r="AJ14" s="123" t="e">
        <f>#REF!-#REF!</f>
        <v>#REF!</v>
      </c>
      <c r="AK14" s="119"/>
    </row>
    <row r="15" spans="1:37" ht="31.5" customHeight="1" thickBot="1" x14ac:dyDescent="0.3">
      <c r="A15" s="429"/>
      <c r="B15" s="431"/>
      <c r="C15" s="417"/>
      <c r="D15" s="417"/>
      <c r="E15" s="417"/>
      <c r="F15" s="417"/>
      <c r="G15" s="417"/>
      <c r="H15" s="417"/>
      <c r="I15" s="417"/>
      <c r="J15" s="417"/>
      <c r="K15" s="419"/>
      <c r="L15" s="421"/>
      <c r="M15" s="417"/>
      <c r="N15" s="417"/>
      <c r="O15" s="423"/>
      <c r="P15" s="425"/>
      <c r="Q15" s="147" t="str">
        <f>Q4</f>
        <v>2007/2021</v>
      </c>
      <c r="R15" s="145">
        <f>R4</f>
        <v>2021</v>
      </c>
      <c r="S15" s="329">
        <f>S4</f>
        <v>2022</v>
      </c>
      <c r="T15" s="327" t="str">
        <f>T4</f>
        <v>maio 20 a abril 2021</v>
      </c>
      <c r="U15" s="328" t="str">
        <f>U4</f>
        <v>maio 21 a abril 2022</v>
      </c>
      <c r="AB15" s="119" t="s">
        <v>65</v>
      </c>
      <c r="AC15" s="119"/>
      <c r="AD15" s="123"/>
      <c r="AE15" s="119"/>
      <c r="AF15" s="123"/>
      <c r="AG15" s="123"/>
      <c r="AH15" s="119"/>
      <c r="AI15" s="119"/>
      <c r="AJ15" s="123" t="e">
        <f>#REF!-#REF!</f>
        <v>#REF!</v>
      </c>
      <c r="AK15" s="119"/>
    </row>
    <row r="16" spans="1:37" s="119" customFormat="1" ht="3" customHeight="1" thickBot="1" x14ac:dyDescent="0.3">
      <c r="B16" s="119">
        <v>2007</v>
      </c>
      <c r="C16" s="119">
        <v>2008</v>
      </c>
      <c r="D16" s="119">
        <v>2009</v>
      </c>
      <c r="E16" s="119">
        <v>2010</v>
      </c>
      <c r="F16" s="119">
        <v>2011</v>
      </c>
      <c r="O16" s="381"/>
      <c r="Q16" s="398"/>
      <c r="AB16" s="119" t="s">
        <v>66</v>
      </c>
      <c r="AD16" s="123"/>
      <c r="AF16" s="123"/>
      <c r="AG16" s="123"/>
      <c r="AJ16" s="123" t="e">
        <f>#REF!-#REF!</f>
        <v>#REF!</v>
      </c>
    </row>
    <row r="17" spans="1:37" ht="27.75" customHeight="1" x14ac:dyDescent="0.25">
      <c r="A17" s="129" t="s">
        <v>50</v>
      </c>
      <c r="B17" s="133">
        <v>392293.98699999956</v>
      </c>
      <c r="C17" s="174">
        <v>370979.67800000019</v>
      </c>
      <c r="D17" s="174">
        <v>344221.9980000002</v>
      </c>
      <c r="E17" s="174">
        <v>386156.65199999994</v>
      </c>
      <c r="F17" s="174">
        <v>390987.57200000004</v>
      </c>
      <c r="G17" s="174">
        <v>406063.09400000004</v>
      </c>
      <c r="H17" s="174">
        <v>407598.05399999983</v>
      </c>
      <c r="I17" s="174">
        <v>406953.16900000011</v>
      </c>
      <c r="J17" s="174">
        <v>421887.39099999977</v>
      </c>
      <c r="K17" s="130">
        <v>431264.80099999998</v>
      </c>
      <c r="L17" s="382">
        <v>442364.451999999</v>
      </c>
      <c r="M17" s="174">
        <v>454202.09499999997</v>
      </c>
      <c r="N17" s="174">
        <v>454929.95199999987</v>
      </c>
      <c r="O17" s="174">
        <v>393954.14199999906</v>
      </c>
      <c r="P17" s="383">
        <v>427968.65799999994</v>
      </c>
      <c r="Q17" s="118"/>
      <c r="R17" s="133">
        <v>136431.09600000002</v>
      </c>
      <c r="S17" s="167">
        <v>133476.78100000005</v>
      </c>
      <c r="T17" s="130">
        <v>417134.28499999986</v>
      </c>
      <c r="U17" s="167">
        <v>425045.80300000007</v>
      </c>
      <c r="AB17" s="119" t="s">
        <v>67</v>
      </c>
      <c r="AC17" s="119"/>
      <c r="AD17" s="123"/>
      <c r="AE17" s="119"/>
      <c r="AF17" s="123"/>
      <c r="AG17" s="123"/>
      <c r="AH17" s="119"/>
      <c r="AI17" s="119"/>
      <c r="AJ17" s="123" t="e">
        <f>#REF!-#REF!</f>
        <v>#REF!</v>
      </c>
      <c r="AK17" s="119"/>
    </row>
    <row r="18" spans="1:37" ht="27.75" customHeight="1" thickBot="1" x14ac:dyDescent="0.3">
      <c r="A18" s="132" t="s">
        <v>54</v>
      </c>
      <c r="B18" s="384"/>
      <c r="C18" s="385">
        <f t="shared" ref="C18:P18" si="5">(C17-B17)/B17</f>
        <v>-5.4332489679479568E-2</v>
      </c>
      <c r="D18" s="385">
        <f t="shared" si="5"/>
        <v>-7.2127077537654183E-2</v>
      </c>
      <c r="E18" s="385">
        <f t="shared" si="5"/>
        <v>0.12182444539758823</v>
      </c>
      <c r="F18" s="385">
        <f t="shared" si="5"/>
        <v>1.2510259696368252E-2</v>
      </c>
      <c r="G18" s="385">
        <f t="shared" si="5"/>
        <v>3.8557547808706294E-2</v>
      </c>
      <c r="H18" s="385">
        <f t="shared" si="5"/>
        <v>3.7801022123911316E-3</v>
      </c>
      <c r="I18" s="385">
        <f t="shared" si="5"/>
        <v>-1.5821591729182263E-3</v>
      </c>
      <c r="J18" s="385">
        <f t="shared" si="5"/>
        <v>3.6697642720653331E-2</v>
      </c>
      <c r="K18" s="399">
        <f t="shared" si="5"/>
        <v>2.2227281971553901E-2</v>
      </c>
      <c r="L18" s="386">
        <f t="shared" si="5"/>
        <v>2.5737437820711511E-2</v>
      </c>
      <c r="M18" s="385">
        <f t="shared" si="5"/>
        <v>2.6759932780496109E-2</v>
      </c>
      <c r="N18" s="385">
        <f t="shared" si="5"/>
        <v>1.6024959109884815E-3</v>
      </c>
      <c r="O18" s="385">
        <f t="shared" si="5"/>
        <v>-0.13403340389423476</v>
      </c>
      <c r="P18" s="387">
        <f t="shared" si="5"/>
        <v>8.6341308222622926E-2</v>
      </c>
      <c r="R18" s="136"/>
      <c r="S18" s="388"/>
      <c r="U18" s="388">
        <f>(U17-T17)/T17</f>
        <v>1.8966357560372238E-2</v>
      </c>
      <c r="AB18" s="119" t="s">
        <v>68</v>
      </c>
      <c r="AC18" s="119"/>
      <c r="AD18" s="123"/>
      <c r="AE18" s="119"/>
      <c r="AF18" s="123"/>
      <c r="AG18" s="123"/>
      <c r="AH18" s="119"/>
      <c r="AI18" s="119"/>
      <c r="AJ18" s="123" t="e">
        <f>#REF!-#REF!</f>
        <v>#REF!</v>
      </c>
      <c r="AK18" s="119"/>
    </row>
    <row r="19" spans="1:37" ht="27.75" customHeight="1" x14ac:dyDescent="0.25">
      <c r="A19" s="129" t="s">
        <v>55</v>
      </c>
      <c r="B19" s="133">
        <v>62681.055999999982</v>
      </c>
      <c r="C19" s="174">
        <v>79621.592999999993</v>
      </c>
      <c r="D19" s="174">
        <v>77709.866999999998</v>
      </c>
      <c r="E19" s="174">
        <v>88593.928999999989</v>
      </c>
      <c r="F19" s="174">
        <v>80744.22</v>
      </c>
      <c r="G19" s="174">
        <v>85348.562999999995</v>
      </c>
      <c r="H19" s="174">
        <v>121368.935</v>
      </c>
      <c r="I19" s="174">
        <v>124143.97100000001</v>
      </c>
      <c r="J19" s="174">
        <v>115571.70700000001</v>
      </c>
      <c r="K19" s="130">
        <v>109068.98599999999</v>
      </c>
      <c r="L19" s="382">
        <v>136178.72600000011</v>
      </c>
      <c r="M19" s="174">
        <v>153404.38699999999</v>
      </c>
      <c r="N19" s="174">
        <v>167744.46300000002</v>
      </c>
      <c r="O19" s="174">
        <v>164346.62300000008</v>
      </c>
      <c r="P19" s="383">
        <v>165333.11300000001</v>
      </c>
      <c r="Q19" s="118"/>
      <c r="R19" s="133">
        <v>52926.353999999999</v>
      </c>
      <c r="S19" s="167">
        <v>58787.741000000024</v>
      </c>
      <c r="T19" s="130">
        <v>163667.47899999999</v>
      </c>
      <c r="U19" s="167">
        <v>171216.58700000003</v>
      </c>
      <c r="AB19" s="119" t="s">
        <v>69</v>
      </c>
      <c r="AC19" s="119"/>
      <c r="AD19" s="123"/>
      <c r="AE19" s="119"/>
      <c r="AF19" s="123"/>
      <c r="AG19" s="123"/>
      <c r="AH19" s="119"/>
      <c r="AI19" s="119"/>
      <c r="AJ19" s="123" t="e">
        <f>#REF!-#REF!</f>
        <v>#REF!</v>
      </c>
      <c r="AK19" s="119"/>
    </row>
    <row r="20" spans="1:37" ht="27.75" customHeight="1" thickBot="1" x14ac:dyDescent="0.3">
      <c r="A20" s="131" t="s">
        <v>54</v>
      </c>
      <c r="B20" s="134"/>
      <c r="C20" s="389">
        <f t="shared" ref="C20:P20" si="6">(C19-B19)/B19</f>
        <v>0.27026566048919176</v>
      </c>
      <c r="D20" s="389">
        <f t="shared" si="6"/>
        <v>-2.4010145087149853E-2</v>
      </c>
      <c r="E20" s="389">
        <f t="shared" si="6"/>
        <v>0.14006023199087436</v>
      </c>
      <c r="F20" s="389">
        <f t="shared" si="6"/>
        <v>-8.8603238264779852E-2</v>
      </c>
      <c r="G20" s="389">
        <f t="shared" si="6"/>
        <v>5.702380925842114E-2</v>
      </c>
      <c r="H20" s="389">
        <f t="shared" si="6"/>
        <v>0.42203841205856046</v>
      </c>
      <c r="I20" s="389">
        <f t="shared" si="6"/>
        <v>2.2864466924753087E-2</v>
      </c>
      <c r="J20" s="389">
        <f t="shared" si="6"/>
        <v>-6.9050989193828793E-2</v>
      </c>
      <c r="K20" s="400">
        <f t="shared" si="6"/>
        <v>-5.6265682741884385E-2</v>
      </c>
      <c r="L20" s="390">
        <f t="shared" si="6"/>
        <v>0.24855590020796675</v>
      </c>
      <c r="M20" s="389">
        <f t="shared" si="6"/>
        <v>0.12649303974249151</v>
      </c>
      <c r="N20" s="389">
        <f t="shared" si="6"/>
        <v>9.3478917261994809E-2</v>
      </c>
      <c r="O20" s="389">
        <f t="shared" si="6"/>
        <v>-2.0256048630349952E-2</v>
      </c>
      <c r="P20" s="391">
        <f t="shared" si="6"/>
        <v>6.002496321448187E-3</v>
      </c>
      <c r="Q20" s="15"/>
      <c r="R20" s="134"/>
      <c r="S20" s="392">
        <f>(S19-R19)/R19</f>
        <v>0.11074609446930775</v>
      </c>
      <c r="T20" s="393"/>
      <c r="U20" s="392">
        <f>(U19-T19)/T19</f>
        <v>4.6124667197935128E-2</v>
      </c>
    </row>
    <row r="21" spans="1:37" ht="27.75" customHeight="1" x14ac:dyDescent="0.25">
      <c r="A21" s="13" t="s">
        <v>58</v>
      </c>
      <c r="B21" s="24">
        <f>B17-B19</f>
        <v>329612.93099999957</v>
      </c>
      <c r="C21" s="175">
        <f t="shared" ref="C21:P21" si="7">C17-C19</f>
        <v>291358.0850000002</v>
      </c>
      <c r="D21" s="175">
        <f t="shared" si="7"/>
        <v>266512.13100000017</v>
      </c>
      <c r="E21" s="175">
        <f t="shared" si="7"/>
        <v>297562.72299999994</v>
      </c>
      <c r="F21" s="175">
        <f t="shared" si="7"/>
        <v>310243.35200000007</v>
      </c>
      <c r="G21" s="175">
        <f t="shared" si="7"/>
        <v>320714.53100000008</v>
      </c>
      <c r="H21" s="175">
        <f t="shared" si="7"/>
        <v>286229.11899999983</v>
      </c>
      <c r="I21" s="175">
        <f t="shared" si="7"/>
        <v>282809.19800000009</v>
      </c>
      <c r="J21" s="175">
        <f t="shared" si="7"/>
        <v>306315.68399999978</v>
      </c>
      <c r="K21" s="137">
        <f t="shared" si="7"/>
        <v>322195.815</v>
      </c>
      <c r="L21" s="394">
        <f t="shared" si="7"/>
        <v>306185.72599999886</v>
      </c>
      <c r="M21" s="175">
        <f t="shared" si="7"/>
        <v>300797.70799999998</v>
      </c>
      <c r="N21" s="175">
        <f t="shared" si="7"/>
        <v>287185.48899999983</v>
      </c>
      <c r="O21" s="175">
        <f t="shared" si="7"/>
        <v>229607.51899999898</v>
      </c>
      <c r="P21" s="175">
        <f t="shared" si="7"/>
        <v>262635.54499999993</v>
      </c>
      <c r="R21" s="135">
        <f>R17-R19</f>
        <v>83504.742000000027</v>
      </c>
      <c r="S21" s="160">
        <f>S17-S19</f>
        <v>74689.040000000023</v>
      </c>
      <c r="T21" s="137">
        <f>T17-T19</f>
        <v>253466.80599999987</v>
      </c>
      <c r="U21" s="160">
        <f>U17-U19</f>
        <v>253829.21600000004</v>
      </c>
    </row>
    <row r="22" spans="1:37" ht="27.75" customHeight="1" thickBot="1" x14ac:dyDescent="0.3">
      <c r="A22" s="131" t="s">
        <v>54</v>
      </c>
      <c r="B22" s="134"/>
      <c r="C22" s="389">
        <f t="shared" ref="C22:P22" si="8">(C21-B21)/B21</f>
        <v>-0.11605990664243518</v>
      </c>
      <c r="D22" s="389">
        <f t="shared" si="8"/>
        <v>-8.5276349890891168E-2</v>
      </c>
      <c r="E22" s="389">
        <f t="shared" si="8"/>
        <v>0.1165072369632576</v>
      </c>
      <c r="F22" s="389">
        <f t="shared" si="8"/>
        <v>4.261497835533698E-2</v>
      </c>
      <c r="G22" s="389">
        <f t="shared" si="8"/>
        <v>3.3751501627664215E-2</v>
      </c>
      <c r="H22" s="389">
        <f t="shared" si="8"/>
        <v>-0.10752681486702027</v>
      </c>
      <c r="I22" s="389">
        <f t="shared" si="8"/>
        <v>-1.1948193852351347E-2</v>
      </c>
      <c r="J22" s="389">
        <f t="shared" si="8"/>
        <v>8.3117827023432511E-2</v>
      </c>
      <c r="K22" s="400">
        <f t="shared" si="8"/>
        <v>5.1842369912734339E-2</v>
      </c>
      <c r="L22" s="390">
        <f t="shared" si="8"/>
        <v>-4.9690555415814887E-2</v>
      </c>
      <c r="M22" s="389">
        <f t="shared" si="8"/>
        <v>-1.7597221367526766E-2</v>
      </c>
      <c r="N22" s="389">
        <f t="shared" si="8"/>
        <v>-4.5253732451977856E-2</v>
      </c>
      <c r="O22" s="389">
        <f t="shared" si="8"/>
        <v>-0.20049052687338559</v>
      </c>
      <c r="P22" s="391">
        <f t="shared" si="8"/>
        <v>0.14384557676441376</v>
      </c>
      <c r="Q22" s="15"/>
      <c r="R22" s="134"/>
      <c r="S22" s="392">
        <f>(S21-R21)/R21</f>
        <v>-0.1055712740241746</v>
      </c>
      <c r="T22" s="393"/>
      <c r="U22" s="392">
        <f>(U21-T21)/T21</f>
        <v>1.4298124701984775E-3</v>
      </c>
    </row>
    <row r="23" spans="1:37" ht="27.75" hidden="1" customHeight="1" thickBot="1" x14ac:dyDescent="0.3">
      <c r="A23" s="124" t="s">
        <v>61</v>
      </c>
      <c r="B23" s="395">
        <f>(B17/B19)</f>
        <v>6.2585733558796406</v>
      </c>
      <c r="C23" s="396">
        <f>(C17/C19)</f>
        <v>4.6592847997904316</v>
      </c>
      <c r="D23" s="396">
        <f>(D17/D19)</f>
        <v>4.4295790391714371</v>
      </c>
      <c r="E23" s="396">
        <f>(E17/E19)</f>
        <v>4.3587258896712884</v>
      </c>
      <c r="F23" s="121">
        <f>(F17/F19)</f>
        <v>4.8422979626281615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>
        <f>(R17/R19)</f>
        <v>2.5777535327674381</v>
      </c>
      <c r="S23" s="397">
        <f>(S17/S19)</f>
        <v>2.2704866478880348</v>
      </c>
      <c r="T23" s="121">
        <f>T17/T19</f>
        <v>2.5486693358306072</v>
      </c>
      <c r="U23" s="397">
        <f>U17/U19</f>
        <v>2.482503654859094</v>
      </c>
    </row>
    <row r="24" spans="1:37" ht="30" customHeight="1" thickBot="1" x14ac:dyDescent="0.3"/>
    <row r="25" spans="1:37" ht="22.5" customHeight="1" x14ac:dyDescent="0.25">
      <c r="A25" s="428" t="s">
        <v>15</v>
      </c>
      <c r="B25" s="430">
        <v>2007</v>
      </c>
      <c r="C25" s="416">
        <v>2008</v>
      </c>
      <c r="D25" s="416">
        <v>2009</v>
      </c>
      <c r="E25" s="416">
        <v>2010</v>
      </c>
      <c r="F25" s="416">
        <v>2011</v>
      </c>
      <c r="G25" s="416">
        <v>2012</v>
      </c>
      <c r="H25" s="416">
        <v>2013</v>
      </c>
      <c r="I25" s="416">
        <v>2014</v>
      </c>
      <c r="J25" s="416">
        <v>2015</v>
      </c>
      <c r="K25" s="418">
        <v>2016</v>
      </c>
      <c r="L25" s="420">
        <v>2017</v>
      </c>
      <c r="M25" s="416">
        <v>2018</v>
      </c>
      <c r="N25" s="416">
        <v>2019</v>
      </c>
      <c r="O25" s="422">
        <v>2020</v>
      </c>
      <c r="P25" s="424">
        <v>2021</v>
      </c>
      <c r="Q25" s="146" t="s">
        <v>49</v>
      </c>
      <c r="R25" s="426" t="str">
        <f>R14</f>
        <v>jan-abril</v>
      </c>
      <c r="S25" s="427"/>
      <c r="T25" s="414" t="s">
        <v>107</v>
      </c>
      <c r="U25" s="415"/>
    </row>
    <row r="26" spans="1:37" ht="31.5" customHeight="1" thickBot="1" x14ac:dyDescent="0.3">
      <c r="A26" s="429"/>
      <c r="B26" s="431"/>
      <c r="C26" s="417"/>
      <c r="D26" s="417"/>
      <c r="E26" s="417"/>
      <c r="F26" s="417"/>
      <c r="G26" s="417"/>
      <c r="H26" s="417"/>
      <c r="I26" s="417"/>
      <c r="J26" s="417"/>
      <c r="K26" s="419"/>
      <c r="L26" s="421"/>
      <c r="M26" s="417"/>
      <c r="N26" s="417"/>
      <c r="O26" s="423"/>
      <c r="P26" s="425"/>
      <c r="Q26" s="147" t="str">
        <f>Q4</f>
        <v>2007/2021</v>
      </c>
      <c r="R26" s="145">
        <f>R4</f>
        <v>2021</v>
      </c>
      <c r="S26" s="329">
        <f>S4</f>
        <v>2022</v>
      </c>
      <c r="T26" s="327" t="str">
        <f>T4</f>
        <v>maio 20 a abril 2021</v>
      </c>
      <c r="U26" s="328" t="str">
        <f>U4</f>
        <v>maio 21 a abril 2022</v>
      </c>
    </row>
    <row r="27" spans="1:37" s="119" customFormat="1" ht="3" customHeight="1" thickBot="1" x14ac:dyDescent="0.3">
      <c r="B27" s="119">
        <v>2007</v>
      </c>
      <c r="C27" s="119">
        <v>2008</v>
      </c>
      <c r="D27" s="119">
        <v>2009</v>
      </c>
      <c r="E27" s="119">
        <v>2010</v>
      </c>
      <c r="F27" s="119">
        <v>2011</v>
      </c>
      <c r="O27" s="381"/>
      <c r="Q27" s="398"/>
    </row>
    <row r="28" spans="1:37" ht="27.75" customHeight="1" x14ac:dyDescent="0.25">
      <c r="A28" s="129" t="s">
        <v>50</v>
      </c>
      <c r="B28" s="133">
        <v>203692.62899999981</v>
      </c>
      <c r="C28" s="174">
        <v>204985.89900000018</v>
      </c>
      <c r="D28" s="174">
        <v>199789.29300000027</v>
      </c>
      <c r="E28" s="174">
        <v>228223.55300000007</v>
      </c>
      <c r="F28" s="174">
        <v>265930.68799999997</v>
      </c>
      <c r="G28" s="174">
        <v>297441.74100000004</v>
      </c>
      <c r="H28" s="174">
        <v>313195.50799999997</v>
      </c>
      <c r="I28" s="174">
        <v>319331.63400000008</v>
      </c>
      <c r="J28" s="174">
        <v>313646.51399999997</v>
      </c>
      <c r="K28" s="130">
        <v>292708.82400000008</v>
      </c>
      <c r="L28" s="382">
        <v>335676.5479999996</v>
      </c>
      <c r="M28" s="174">
        <v>346139.44199999998</v>
      </c>
      <c r="N28" s="174">
        <v>364472.386</v>
      </c>
      <c r="O28" s="174">
        <v>462235.53400000004</v>
      </c>
      <c r="P28" s="383">
        <v>497984.02100000018</v>
      </c>
      <c r="Q28" s="118"/>
      <c r="R28" s="133">
        <v>148529.32599999997</v>
      </c>
      <c r="S28" s="167">
        <v>152290.747</v>
      </c>
      <c r="T28" s="130">
        <v>479048.37</v>
      </c>
      <c r="U28" s="167">
        <v>501745.44200000021</v>
      </c>
    </row>
    <row r="29" spans="1:37" ht="27.75" customHeight="1" thickBot="1" x14ac:dyDescent="0.3">
      <c r="A29" s="132" t="s">
        <v>54</v>
      </c>
      <c r="B29" s="384"/>
      <c r="C29" s="385">
        <f t="shared" ref="C29:P29" si="9">(C28-B28)/B28</f>
        <v>6.3491251811589565E-3</v>
      </c>
      <c r="D29" s="385">
        <f t="shared" si="9"/>
        <v>-2.5351041341628616E-2</v>
      </c>
      <c r="E29" s="385">
        <f t="shared" si="9"/>
        <v>0.14232124040801208</v>
      </c>
      <c r="F29" s="385">
        <f t="shared" si="9"/>
        <v>0.16522017339726491</v>
      </c>
      <c r="G29" s="385">
        <f t="shared" si="9"/>
        <v>0.11849348127885141</v>
      </c>
      <c r="H29" s="385">
        <f t="shared" si="9"/>
        <v>5.296421056115299E-2</v>
      </c>
      <c r="I29" s="385">
        <f t="shared" si="9"/>
        <v>1.9591998746035993E-2</v>
      </c>
      <c r="J29" s="385">
        <f t="shared" si="9"/>
        <v>-1.7803184510057374E-2</v>
      </c>
      <c r="K29" s="399">
        <f t="shared" si="9"/>
        <v>-6.6755691727534677E-2</v>
      </c>
      <c r="L29" s="386">
        <f t="shared" si="9"/>
        <v>0.14679340175955716</v>
      </c>
      <c r="M29" s="385">
        <f t="shared" si="9"/>
        <v>3.1169571012153018E-2</v>
      </c>
      <c r="N29" s="385">
        <f t="shared" si="9"/>
        <v>5.2964042161944717E-2</v>
      </c>
      <c r="O29" s="385">
        <f t="shared" si="9"/>
        <v>0.26823197519276548</v>
      </c>
      <c r="P29" s="387">
        <f t="shared" si="9"/>
        <v>7.7338249378292354E-2</v>
      </c>
      <c r="R29" s="136"/>
      <c r="S29" s="388">
        <f>(S28-R28)/R28</f>
        <v>2.5324433236841269E-2</v>
      </c>
      <c r="U29" s="388">
        <f>(U28-T28)/T28</f>
        <v>4.7379499485616074E-2</v>
      </c>
    </row>
    <row r="30" spans="1:37" ht="27.75" customHeight="1" x14ac:dyDescent="0.25">
      <c r="A30" s="129" t="s">
        <v>55</v>
      </c>
      <c r="B30" s="133">
        <v>575.60500000000002</v>
      </c>
      <c r="C30" s="174">
        <v>741.03499999999963</v>
      </c>
      <c r="D30" s="174">
        <v>1388.8809999999992</v>
      </c>
      <c r="E30" s="174">
        <v>899.43600000000015</v>
      </c>
      <c r="F30" s="174">
        <v>1170.3490000000002</v>
      </c>
      <c r="G30" s="174">
        <v>1022.7370000000001</v>
      </c>
      <c r="H30" s="174">
        <v>1030.066</v>
      </c>
      <c r="I30" s="174">
        <v>1010.02</v>
      </c>
      <c r="J30" s="174">
        <v>1183.202</v>
      </c>
      <c r="K30" s="130">
        <v>1121.55</v>
      </c>
      <c r="L30" s="382">
        <v>1027.2</v>
      </c>
      <c r="M30" s="174">
        <v>1322.664</v>
      </c>
      <c r="N30" s="174">
        <v>1463.875</v>
      </c>
      <c r="O30" s="174">
        <v>1908.0899999999986</v>
      </c>
      <c r="P30" s="383">
        <v>2403.679000000001</v>
      </c>
      <c r="Q30" s="118"/>
      <c r="R30" s="133">
        <v>580.83100000000013</v>
      </c>
      <c r="S30" s="167">
        <v>796.06400000000008</v>
      </c>
      <c r="T30" s="130">
        <v>1426.462</v>
      </c>
      <c r="U30" s="167">
        <v>2618.9120000000012</v>
      </c>
    </row>
    <row r="31" spans="1:37" ht="27.75" customHeight="1" thickBot="1" x14ac:dyDescent="0.3">
      <c r="A31" s="131" t="s">
        <v>54</v>
      </c>
      <c r="B31" s="134"/>
      <c r="C31" s="389">
        <f t="shared" ref="C31:P31" si="10">(C30-B30)/B30</f>
        <v>0.28740195099069604</v>
      </c>
      <c r="D31" s="389">
        <f t="shared" si="10"/>
        <v>0.87424480625071677</v>
      </c>
      <c r="E31" s="389">
        <f t="shared" si="10"/>
        <v>-0.35240240164564085</v>
      </c>
      <c r="F31" s="389">
        <f t="shared" si="10"/>
        <v>0.30120319844880566</v>
      </c>
      <c r="G31" s="389">
        <f t="shared" si="10"/>
        <v>-0.12612648022085726</v>
      </c>
      <c r="H31" s="389">
        <f t="shared" si="10"/>
        <v>7.1660651760911652E-3</v>
      </c>
      <c r="I31" s="389">
        <f t="shared" si="10"/>
        <v>-1.9460888913914301E-2</v>
      </c>
      <c r="J31" s="389">
        <f t="shared" si="10"/>
        <v>0.17146393140729888</v>
      </c>
      <c r="K31" s="400">
        <f t="shared" si="10"/>
        <v>-5.2106064729437615E-2</v>
      </c>
      <c r="L31" s="390">
        <f t="shared" si="10"/>
        <v>-8.4124648923364909E-2</v>
      </c>
      <c r="M31" s="389">
        <f t="shared" si="10"/>
        <v>0.28764018691588777</v>
      </c>
      <c r="N31" s="389">
        <f t="shared" si="10"/>
        <v>0.10676256403742751</v>
      </c>
      <c r="O31" s="389">
        <f t="shared" si="10"/>
        <v>0.30345145589616501</v>
      </c>
      <c r="P31" s="391">
        <f t="shared" si="10"/>
        <v>0.25973041103931305</v>
      </c>
      <c r="Q31" s="15"/>
      <c r="R31" s="134"/>
      <c r="S31" s="392">
        <f>(S30-R30)/R30</f>
        <v>0.370560455623064</v>
      </c>
      <c r="T31" s="393"/>
      <c r="U31" s="392">
        <f>(U30-T30)/T30</f>
        <v>0.83594936282915433</v>
      </c>
    </row>
    <row r="32" spans="1:37" ht="27.75" customHeight="1" x14ac:dyDescent="0.25">
      <c r="A32" s="13" t="s">
        <v>58</v>
      </c>
      <c r="B32" s="24">
        <f>(B28-B30)</f>
        <v>203117.0239999998</v>
      </c>
      <c r="C32" s="175">
        <f t="shared" ref="C32:P32" si="11">(C28-C30)</f>
        <v>204244.86400000018</v>
      </c>
      <c r="D32" s="175">
        <f t="shared" si="11"/>
        <v>198400.41200000027</v>
      </c>
      <c r="E32" s="175">
        <f t="shared" si="11"/>
        <v>227324.11700000009</v>
      </c>
      <c r="F32" s="175">
        <f t="shared" si="11"/>
        <v>264760.33899999998</v>
      </c>
      <c r="G32" s="175">
        <f t="shared" si="11"/>
        <v>296419.00400000002</v>
      </c>
      <c r="H32" s="175">
        <f t="shared" si="11"/>
        <v>312165.44199999998</v>
      </c>
      <c r="I32" s="175">
        <f t="shared" si="11"/>
        <v>318321.61400000006</v>
      </c>
      <c r="J32" s="175">
        <f t="shared" si="11"/>
        <v>312463.31199999998</v>
      </c>
      <c r="K32" s="137">
        <f t="shared" si="11"/>
        <v>291587.27400000009</v>
      </c>
      <c r="L32" s="394">
        <f t="shared" si="11"/>
        <v>334649.34799999959</v>
      </c>
      <c r="M32" s="175">
        <f t="shared" si="11"/>
        <v>344816.77799999999</v>
      </c>
      <c r="N32" s="175">
        <f t="shared" si="11"/>
        <v>363008.511</v>
      </c>
      <c r="O32" s="175">
        <f t="shared" si="11"/>
        <v>460327.44400000002</v>
      </c>
      <c r="P32" s="175">
        <f t="shared" si="11"/>
        <v>495580.34200000018</v>
      </c>
      <c r="R32" s="135">
        <f>R28-R30</f>
        <v>147948.49499999997</v>
      </c>
      <c r="S32" s="160">
        <f>S28-S30</f>
        <v>151494.68299999999</v>
      </c>
      <c r="T32" s="137">
        <f>T28-T30</f>
        <v>477621.908</v>
      </c>
      <c r="U32" s="160">
        <f>U28-U30</f>
        <v>499126.5300000002</v>
      </c>
    </row>
    <row r="33" spans="1:21" ht="27.75" customHeight="1" thickBot="1" x14ac:dyDescent="0.3">
      <c r="A33" s="131" t="s">
        <v>54</v>
      </c>
      <c r="B33" s="134"/>
      <c r="C33" s="389">
        <f t="shared" ref="C33:P33" si="12">(C32-B32)/B32</f>
        <v>5.5526611102788507E-3</v>
      </c>
      <c r="D33" s="389">
        <f t="shared" si="12"/>
        <v>-2.8614927619427914E-2</v>
      </c>
      <c r="E33" s="389">
        <f t="shared" si="12"/>
        <v>0.14578450068944299</v>
      </c>
      <c r="F33" s="389">
        <f t="shared" si="12"/>
        <v>0.16468213973091064</v>
      </c>
      <c r="G33" s="389">
        <f t="shared" si="12"/>
        <v>0.11957480157177182</v>
      </c>
      <c r="H33" s="389">
        <f t="shared" si="12"/>
        <v>5.3122228290059179E-2</v>
      </c>
      <c r="I33" s="389">
        <f t="shared" si="12"/>
        <v>1.972086327223908E-2</v>
      </c>
      <c r="J33" s="389">
        <f t="shared" si="12"/>
        <v>-1.840372045864307E-2</v>
      </c>
      <c r="K33" s="400">
        <f t="shared" si="12"/>
        <v>-6.6811165337708145E-2</v>
      </c>
      <c r="L33" s="390">
        <f t="shared" si="12"/>
        <v>0.14768159600819714</v>
      </c>
      <c r="M33" s="389">
        <f t="shared" si="12"/>
        <v>3.038233918806384E-2</v>
      </c>
      <c r="N33" s="389">
        <f t="shared" si="12"/>
        <v>5.2757679326149283E-2</v>
      </c>
      <c r="O33" s="389">
        <f t="shared" si="12"/>
        <v>0.26808994844751732</v>
      </c>
      <c r="P33" s="391">
        <f t="shared" si="12"/>
        <v>7.6582220894047232E-2</v>
      </c>
      <c r="Q33" s="15"/>
      <c r="R33" s="134"/>
      <c r="S33" s="392">
        <f>(S32-R32)/R32</f>
        <v>2.3969071128435774E-2</v>
      </c>
      <c r="T33" s="393"/>
      <c r="U33" s="392">
        <f>(U32-T32)/T32</f>
        <v>4.5024362659679774E-2</v>
      </c>
    </row>
    <row r="34" spans="1:21" ht="27.75" hidden="1" customHeight="1" thickBot="1" x14ac:dyDescent="0.3">
      <c r="A34" s="124" t="s">
        <v>61</v>
      </c>
      <c r="B34" s="395">
        <f>(B28/B30)</f>
        <v>353.87571164253228</v>
      </c>
      <c r="C34" s="396">
        <f>(C28/C30)</f>
        <v>276.62107592758815</v>
      </c>
      <c r="D34" s="396">
        <f>(D28/D30)</f>
        <v>143.84910802293385</v>
      </c>
      <c r="E34" s="396">
        <f>(E28/E30)</f>
        <v>253.74073641704362</v>
      </c>
      <c r="F34" s="121">
        <f>(F28/F30)</f>
        <v>227.22340771855227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>
        <f>(R28/R30)</f>
        <v>255.7186617105491</v>
      </c>
      <c r="S34" s="397">
        <f>(S28/S30)</f>
        <v>191.30465264099368</v>
      </c>
    </row>
    <row r="36" spans="1:21" x14ac:dyDescent="0.25">
      <c r="A36" s="8" t="s">
        <v>70</v>
      </c>
    </row>
  </sheetData>
  <mergeCells count="54">
    <mergeCell ref="F3:F4"/>
    <mergeCell ref="A3:A4"/>
    <mergeCell ref="B3:B4"/>
    <mergeCell ref="C3:C4"/>
    <mergeCell ref="D3:D4"/>
    <mergeCell ref="E3:E4"/>
    <mergeCell ref="T3:U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R3:S3"/>
    <mergeCell ref="A14:A15"/>
    <mergeCell ref="B14:B15"/>
    <mergeCell ref="C14:C15"/>
    <mergeCell ref="D14:D15"/>
    <mergeCell ref="E14:E15"/>
    <mergeCell ref="R14:S14"/>
    <mergeCell ref="T14:U14"/>
    <mergeCell ref="G14:G15"/>
    <mergeCell ref="H14:H15"/>
    <mergeCell ref="I14:I15"/>
    <mergeCell ref="J14:J15"/>
    <mergeCell ref="K14:K15"/>
    <mergeCell ref="L14:L15"/>
    <mergeCell ref="F25:F26"/>
    <mergeCell ref="M14:M15"/>
    <mergeCell ref="N14:N15"/>
    <mergeCell ref="O14:O15"/>
    <mergeCell ref="P14:P15"/>
    <mergeCell ref="F14:F15"/>
    <mergeCell ref="A25:A26"/>
    <mergeCell ref="B25:B26"/>
    <mergeCell ref="C25:C26"/>
    <mergeCell ref="D25:D26"/>
    <mergeCell ref="E25:E26"/>
    <mergeCell ref="T25:U25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R25:S25"/>
  </mergeCells>
  <conditionalFormatting sqref="R12:S12">
    <cfRule type="cellIs" dxfId="19" priority="67" operator="greaterThan">
      <formula>0</formula>
    </cfRule>
    <cfRule type="cellIs" dxfId="18" priority="68" operator="lessThan">
      <formula>0</formula>
    </cfRule>
  </conditionalFormatting>
  <conditionalFormatting sqref="B12:P12">
    <cfRule type="cellIs" dxfId="17" priority="65" operator="greaterThan">
      <formula>0</formula>
    </cfRule>
    <cfRule type="cellIs" dxfId="16" priority="66" operator="lessThan">
      <formula>0</formula>
    </cfRule>
  </conditionalFormatting>
  <conditionalFormatting sqref="B23:P23">
    <cfRule type="cellIs" dxfId="15" priority="61" operator="greaterThan">
      <formula>0</formula>
    </cfRule>
    <cfRule type="cellIs" dxfId="14" priority="62" operator="lessThan">
      <formula>0</formula>
    </cfRule>
  </conditionalFormatting>
  <conditionalFormatting sqref="R23:S23">
    <cfRule type="cellIs" dxfId="13" priority="63" operator="greaterThan">
      <formula>0</formula>
    </cfRule>
    <cfRule type="cellIs" dxfId="12" priority="64" operator="lessThan">
      <formula>0</formula>
    </cfRule>
  </conditionalFormatting>
  <conditionalFormatting sqref="R34:S34">
    <cfRule type="cellIs" dxfId="11" priority="59" operator="greaterThan">
      <formula>0</formula>
    </cfRule>
    <cfRule type="cellIs" dxfId="10" priority="60" operator="lessThan">
      <formula>0</formula>
    </cfRule>
  </conditionalFormatting>
  <conditionalFormatting sqref="B34:P34">
    <cfRule type="cellIs" dxfId="9" priority="57" operator="greaterThan">
      <formula>0</formula>
    </cfRule>
    <cfRule type="cellIs" dxfId="8" priority="58" operator="lessThan">
      <formula>0</formula>
    </cfRule>
  </conditionalFormatting>
  <conditionalFormatting sqref="T12:U12">
    <cfRule type="cellIs" dxfId="7" priority="40" operator="greaterThan">
      <formula>0</formula>
    </cfRule>
    <cfRule type="cellIs" dxfId="6" priority="41" operator="lessThan">
      <formula>0</formula>
    </cfRule>
  </conditionalFormatting>
  <conditionalFormatting sqref="T23:U23">
    <cfRule type="cellIs" dxfId="5" priority="38" operator="greaterThan">
      <formula>0</formula>
    </cfRule>
    <cfRule type="cellIs" dxfId="4" priority="39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6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5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54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3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52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1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S18</xm:sqref>
        </x14:conditionalFormatting>
        <x14:conditionalFormatting xmlns:xm="http://schemas.microsoft.com/office/excel/2006/main">
          <x14:cfRule type="iconSet" priority="50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49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48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47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46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45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9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</xm:sqref>
        </x14:conditionalFormatting>
        <x14:conditionalFormatting xmlns:xm="http://schemas.microsoft.com/office/excel/2006/main">
          <x14:cfRule type="iconSet" priority="70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</xm:sqref>
        </x14:conditionalFormatting>
        <x14:conditionalFormatting xmlns:xm="http://schemas.microsoft.com/office/excel/2006/main">
          <x14:cfRule type="iconSet" priority="71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</xm:sqref>
        </x14:conditionalFormatting>
        <x14:conditionalFormatting xmlns:xm="http://schemas.microsoft.com/office/excel/2006/main">
          <x14:cfRule type="iconSet" priority="72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</xm:sqref>
        </x14:conditionalFormatting>
        <x14:conditionalFormatting xmlns:xm="http://schemas.microsoft.com/office/excel/2006/main">
          <x14:cfRule type="iconSet" priority="73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</xm:sqref>
        </x14:conditionalFormatting>
        <x14:conditionalFormatting xmlns:xm="http://schemas.microsoft.com/office/excel/2006/main">
          <x14:cfRule type="iconSet" priority="74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</xm:sqref>
        </x14:conditionalFormatting>
        <x14:conditionalFormatting xmlns:xm="http://schemas.microsoft.com/office/excel/2006/main">
          <x14:cfRule type="iconSet" priority="44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43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42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37" id="{3DAC9655-874A-41C2-9402-FE5371CDC1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</xm:sqref>
        </x14:conditionalFormatting>
        <x14:conditionalFormatting xmlns:xm="http://schemas.microsoft.com/office/excel/2006/main">
          <x14:cfRule type="iconSet" priority="35" id="{023B4957-903A-44BC-8CD7-87EDC17052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T11:U11</xm:sqref>
        </x14:conditionalFormatting>
        <x14:conditionalFormatting xmlns:xm="http://schemas.microsoft.com/office/excel/2006/main">
          <x14:cfRule type="iconSet" priority="34" id="{A25AA081-06A8-4C25-B850-B55BA974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U18</xm:sqref>
        </x14:conditionalFormatting>
        <x14:conditionalFormatting xmlns:xm="http://schemas.microsoft.com/office/excel/2006/main">
          <x14:cfRule type="iconSet" priority="33" id="{712486B5-17AE-429F-BB63-0CC54EE515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T20:U20</xm:sqref>
        </x14:conditionalFormatting>
        <x14:conditionalFormatting xmlns:xm="http://schemas.microsoft.com/office/excel/2006/main">
          <x14:cfRule type="iconSet" priority="32" id="{D3FB84D4-6EAD-4CAC-A470-1EF9BDE2B3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T22:U22</xm:sqref>
        </x14:conditionalFormatting>
        <x14:conditionalFormatting xmlns:xm="http://schemas.microsoft.com/office/excel/2006/main">
          <x14:cfRule type="iconSet" priority="31" id="{E0F27309-BF37-4D54-81CF-C221475537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</xm:sqref>
        </x14:conditionalFormatting>
        <x14:conditionalFormatting xmlns:xm="http://schemas.microsoft.com/office/excel/2006/main">
          <x14:cfRule type="iconSet" priority="30" id="{F9D1EBE9-D8B6-4E84-B47A-98C8D1F1F6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T31:U31</xm:sqref>
        </x14:conditionalFormatting>
        <x14:conditionalFormatting xmlns:xm="http://schemas.microsoft.com/office/excel/2006/main">
          <x14:cfRule type="iconSet" priority="29" id="{24ABE559-B70E-44C6-83B3-B3C9FB151A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T33:U33</xm:sqref>
        </x14:conditionalFormatting>
        <x14:conditionalFormatting xmlns:xm="http://schemas.microsoft.com/office/excel/2006/main">
          <x14:cfRule type="iconSet" priority="28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N7:P7</xm:sqref>
        </x14:conditionalFormatting>
        <x14:conditionalFormatting xmlns:xm="http://schemas.microsoft.com/office/excel/2006/main">
          <x14:cfRule type="iconSet" priority="27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N9:P9</xm:sqref>
        </x14:conditionalFormatting>
        <x14:conditionalFormatting xmlns:xm="http://schemas.microsoft.com/office/excel/2006/main">
          <x14:cfRule type="iconSet" priority="26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N11:P11</xm:sqref>
        </x14:conditionalFormatting>
        <x14:conditionalFormatting xmlns:xm="http://schemas.microsoft.com/office/excel/2006/main">
          <x14:cfRule type="iconSet" priority="25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4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3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16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5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14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2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21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20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9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8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7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13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12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11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10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9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8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7" id="{89893620-2427-4FC6-A505-14C6BDA33F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O18:P18</xm:sqref>
        </x14:conditionalFormatting>
        <x14:conditionalFormatting xmlns:xm="http://schemas.microsoft.com/office/excel/2006/main">
          <x14:cfRule type="iconSet" priority="6" id="{A7C66D07-7845-4247-91BC-4740285945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O20:P20</xm:sqref>
        </x14:conditionalFormatting>
        <x14:conditionalFormatting xmlns:xm="http://schemas.microsoft.com/office/excel/2006/main">
          <x14:cfRule type="iconSet" priority="5" id="{8AC0810F-A4F0-4CAF-9255-94432B942D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O22:P22</xm:sqref>
        </x14:conditionalFormatting>
        <x14:conditionalFormatting xmlns:xm="http://schemas.microsoft.com/office/excel/2006/main">
          <x14:cfRule type="iconSet" priority="4" id="{BC5C2CCD-8EC7-45A8-A05F-43F87FB74F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O29:P29</xm:sqref>
        </x14:conditionalFormatting>
        <x14:conditionalFormatting xmlns:xm="http://schemas.microsoft.com/office/excel/2006/main">
          <x14:cfRule type="iconSet" priority="3" id="{D2147B0A-5C71-46A1-B9B7-EB425C5E84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O31:P31</xm:sqref>
        </x14:conditionalFormatting>
        <x14:conditionalFormatting xmlns:xm="http://schemas.microsoft.com/office/excel/2006/main">
          <x14:cfRule type="iconSet" priority="2" id="{FD483C00-4026-486D-AC63-46F0C57D7F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O33:P33</xm:sqref>
        </x14:conditionalFormatting>
        <x14:conditionalFormatting xmlns:xm="http://schemas.microsoft.com/office/excel/2006/main">
          <x14:cfRule type="iconSet" priority="1" id="{AA5DD05D-83FC-402A-B43C-75002D81DA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T9:U9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W68"/>
  <sheetViews>
    <sheetView showGridLines="0" topLeftCell="A43" workbookViewId="0">
      <selection activeCell="L69" sqref="L69"/>
    </sheetView>
  </sheetViews>
  <sheetFormatPr defaultRowHeight="15" x14ac:dyDescent="0.25"/>
  <cols>
    <col min="1" max="1" width="18.7109375" customWidth="1"/>
    <col min="15" max="15" width="9.85546875" customWidth="1"/>
    <col min="16" max="16" width="1.7109375" customWidth="1"/>
    <col min="17" max="17" width="18.7109375" hidden="1" customWidth="1"/>
    <col min="31" max="31" width="10.140625" customWidth="1"/>
    <col min="32" max="32" width="1.7109375" customWidth="1"/>
    <col min="46" max="46" width="9.85546875" customWidth="1"/>
    <col min="49" max="49" width="9.140625" style="119"/>
  </cols>
  <sheetData>
    <row r="1" spans="1:49" ht="15.75" x14ac:dyDescent="0.25">
      <c r="A1" s="5" t="s">
        <v>99</v>
      </c>
    </row>
    <row r="3" spans="1:49" ht="15.75" thickBot="1" x14ac:dyDescent="0.3">
      <c r="O3" s="125" t="s">
        <v>1</v>
      </c>
      <c r="AE3" s="401">
        <v>1000</v>
      </c>
      <c r="AT3" s="401" t="s">
        <v>47</v>
      </c>
    </row>
    <row r="4" spans="1:49" ht="20.100000000000001" customHeight="1" x14ac:dyDescent="0.25">
      <c r="A4" s="437" t="s">
        <v>3</v>
      </c>
      <c r="B4" s="439" t="s">
        <v>72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4"/>
      <c r="O4" s="442" t="s">
        <v>131</v>
      </c>
      <c r="Q4" s="440" t="s">
        <v>3</v>
      </c>
      <c r="R4" s="432" t="s">
        <v>72</v>
      </c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4"/>
      <c r="AE4" s="435" t="s">
        <v>131</v>
      </c>
      <c r="AG4" s="432" t="s">
        <v>72</v>
      </c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4"/>
      <c r="AT4" s="435" t="s">
        <v>131</v>
      </c>
    </row>
    <row r="5" spans="1:49" ht="20.100000000000001" customHeight="1" thickBot="1" x14ac:dyDescent="0.3">
      <c r="A5" s="438"/>
      <c r="B5" s="117">
        <v>2010</v>
      </c>
      <c r="C5" s="153">
        <v>2011</v>
      </c>
      <c r="D5" s="153">
        <v>2012</v>
      </c>
      <c r="E5" s="153">
        <v>2013</v>
      </c>
      <c r="F5" s="153">
        <v>2014</v>
      </c>
      <c r="G5" s="153">
        <v>2015</v>
      </c>
      <c r="H5" s="153">
        <v>2016</v>
      </c>
      <c r="I5" s="153">
        <v>2017</v>
      </c>
      <c r="J5" s="153">
        <v>2018</v>
      </c>
      <c r="K5" s="153">
        <v>2019</v>
      </c>
      <c r="L5" s="153">
        <v>2020</v>
      </c>
      <c r="M5" s="153">
        <v>2021</v>
      </c>
      <c r="N5" s="151">
        <v>2022</v>
      </c>
      <c r="O5" s="443"/>
      <c r="Q5" s="441"/>
      <c r="R5" s="30">
        <v>2010</v>
      </c>
      <c r="S5" s="153">
        <v>2011</v>
      </c>
      <c r="T5" s="153">
        <v>2012</v>
      </c>
      <c r="U5" s="153">
        <v>2013</v>
      </c>
      <c r="V5" s="153">
        <v>2014</v>
      </c>
      <c r="W5" s="153">
        <v>2015</v>
      </c>
      <c r="X5" s="153">
        <v>2016</v>
      </c>
      <c r="Y5" s="153">
        <v>2017</v>
      </c>
      <c r="Z5" s="153">
        <v>2018</v>
      </c>
      <c r="AA5" s="153">
        <v>2019</v>
      </c>
      <c r="AB5" s="153">
        <v>2020</v>
      </c>
      <c r="AC5" s="153">
        <v>2021</v>
      </c>
      <c r="AD5" s="151">
        <v>2022</v>
      </c>
      <c r="AE5" s="436"/>
      <c r="AG5" s="30">
        <v>2010</v>
      </c>
      <c r="AH5" s="153">
        <v>2011</v>
      </c>
      <c r="AI5" s="153">
        <v>2012</v>
      </c>
      <c r="AJ5" s="153">
        <v>2013</v>
      </c>
      <c r="AK5" s="153">
        <v>2014</v>
      </c>
      <c r="AL5" s="153">
        <v>2015</v>
      </c>
      <c r="AM5" s="153">
        <v>2016</v>
      </c>
      <c r="AN5" s="153">
        <v>2017</v>
      </c>
      <c r="AO5" s="204">
        <v>2018</v>
      </c>
      <c r="AP5" s="153">
        <v>2019</v>
      </c>
      <c r="AQ5" s="204">
        <v>2020</v>
      </c>
      <c r="AR5" s="153">
        <v>2021</v>
      </c>
      <c r="AS5" s="151">
        <v>2022</v>
      </c>
      <c r="AT5" s="436"/>
      <c r="AW5" s="402"/>
    </row>
    <row r="6" spans="1:49" ht="3" customHeight="1" thickBot="1" x14ac:dyDescent="0.3">
      <c r="A6" s="403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4"/>
      <c r="Q6" s="403"/>
      <c r="R6" s="405">
        <v>2010</v>
      </c>
      <c r="S6" s="405">
        <v>2011</v>
      </c>
      <c r="T6" s="405">
        <v>2012</v>
      </c>
      <c r="U6" s="405"/>
      <c r="V6" s="405"/>
      <c r="W6" s="405"/>
      <c r="X6" s="405"/>
      <c r="Y6" s="405"/>
      <c r="Z6" s="402"/>
      <c r="AA6" s="402"/>
      <c r="AB6" s="402"/>
      <c r="AC6" s="402"/>
      <c r="AD6" s="405"/>
      <c r="AE6" s="406"/>
      <c r="AG6" s="405"/>
      <c r="AH6" s="405"/>
      <c r="AI6" s="405"/>
      <c r="AJ6" s="405"/>
      <c r="AK6" s="405"/>
      <c r="AL6" s="405"/>
      <c r="AM6" s="405"/>
      <c r="AN6" s="405"/>
      <c r="AO6" s="402"/>
      <c r="AP6" s="402"/>
      <c r="AQ6" s="402"/>
      <c r="AR6" s="402"/>
      <c r="AS6" s="405"/>
      <c r="AT6" s="404"/>
    </row>
    <row r="7" spans="1:49" ht="20.100000000000001" customHeight="1" x14ac:dyDescent="0.25">
      <c r="A7" s="138" t="s">
        <v>73</v>
      </c>
      <c r="B7" s="133">
        <v>162618.44999999995</v>
      </c>
      <c r="C7" s="174">
        <v>156534.06999999998</v>
      </c>
      <c r="D7" s="174">
        <v>239190.1999999999</v>
      </c>
      <c r="E7" s="174">
        <v>213768.74999999997</v>
      </c>
      <c r="F7" s="174">
        <v>196345.2</v>
      </c>
      <c r="G7" s="174">
        <v>183217.2099999999</v>
      </c>
      <c r="H7" s="174">
        <v>164354.55999999982</v>
      </c>
      <c r="I7" s="174">
        <v>192935.97999999986</v>
      </c>
      <c r="J7" s="174">
        <v>211445.75</v>
      </c>
      <c r="K7" s="174">
        <v>219278.33000000005</v>
      </c>
      <c r="L7" s="174">
        <v>238978.52999999991</v>
      </c>
      <c r="M7" s="174">
        <v>227112.63999999996</v>
      </c>
      <c r="N7" s="130">
        <v>228729.04999999967</v>
      </c>
      <c r="O7" s="407">
        <f>IF(N7="","",(N7-M7)/M7)</f>
        <v>7.1172172539569478E-3</v>
      </c>
      <c r="Q7" s="127" t="s">
        <v>73</v>
      </c>
      <c r="R7" s="133">
        <v>37448.925000000003</v>
      </c>
      <c r="S7" s="174">
        <v>38839.965999999986</v>
      </c>
      <c r="T7" s="174">
        <v>43280.928999999975</v>
      </c>
      <c r="U7" s="174">
        <v>45616.113000000012</v>
      </c>
      <c r="V7" s="174">
        <v>47446.346999999972</v>
      </c>
      <c r="W7" s="174">
        <v>44866.651000000042</v>
      </c>
      <c r="X7" s="174">
        <v>44731.008000000016</v>
      </c>
      <c r="Y7" s="174">
        <v>48635.341000000037</v>
      </c>
      <c r="Z7" s="174">
        <v>54050.858</v>
      </c>
      <c r="AA7" s="174">
        <v>57478.924000000043</v>
      </c>
      <c r="AB7" s="174">
        <v>63485.803999999982</v>
      </c>
      <c r="AC7" s="174">
        <v>59798.457000000039</v>
      </c>
      <c r="AD7" s="130">
        <v>63679.240000000005</v>
      </c>
      <c r="AE7" s="407">
        <f>IF(AD7="","",(AD7-AC7)/AC7)</f>
        <v>6.4897711323888579E-2</v>
      </c>
      <c r="AG7" s="142">
        <f t="shared" ref="AG7:AS22" si="0">(R7/B7)*10</f>
        <v>2.3028706152346192</v>
      </c>
      <c r="AH7" s="177">
        <f t="shared" si="0"/>
        <v>2.4812467982209876</v>
      </c>
      <c r="AI7" s="177">
        <f t="shared" si="0"/>
        <v>1.8094775204000828</v>
      </c>
      <c r="AJ7" s="177">
        <f t="shared" si="0"/>
        <v>2.1338999736865198</v>
      </c>
      <c r="AK7" s="177">
        <f t="shared" si="0"/>
        <v>2.4164760330275441</v>
      </c>
      <c r="AL7" s="177">
        <f t="shared" si="0"/>
        <v>2.4488229571883595</v>
      </c>
      <c r="AM7" s="177">
        <f t="shared" si="0"/>
        <v>2.7216164857245251</v>
      </c>
      <c r="AN7" s="177">
        <f t="shared" si="0"/>
        <v>2.5208020297717444</v>
      </c>
      <c r="AO7" s="177">
        <f t="shared" si="0"/>
        <v>2.5562518045408811</v>
      </c>
      <c r="AP7" s="177">
        <f t="shared" si="0"/>
        <v>2.6212769861937577</v>
      </c>
      <c r="AQ7" s="177">
        <f t="shared" si="0"/>
        <v>2.6565484355435616</v>
      </c>
      <c r="AR7" s="177">
        <f t="shared" si="0"/>
        <v>2.6329867417330908</v>
      </c>
      <c r="AS7" s="177">
        <f t="shared" si="0"/>
        <v>2.7840468886658734</v>
      </c>
      <c r="AT7" s="407">
        <f>IF(AS7="","",(AS7-AR7)/AR7)</f>
        <v>5.737216391501896E-2</v>
      </c>
      <c r="AW7"/>
    </row>
    <row r="8" spans="1:49" ht="20.100000000000001" customHeight="1" x14ac:dyDescent="0.25">
      <c r="A8" s="139" t="s">
        <v>74</v>
      </c>
      <c r="B8" s="135">
        <v>161664.07999999981</v>
      </c>
      <c r="C8" s="175">
        <v>214997.14</v>
      </c>
      <c r="D8" s="175">
        <v>230196.23999999993</v>
      </c>
      <c r="E8" s="175">
        <v>260171.31000000006</v>
      </c>
      <c r="F8" s="175">
        <v>219768.14999999994</v>
      </c>
      <c r="G8" s="175">
        <v>191622.89999999979</v>
      </c>
      <c r="H8" s="175">
        <v>187100.07000000012</v>
      </c>
      <c r="I8" s="175">
        <v>187560.18000000008</v>
      </c>
      <c r="J8" s="175">
        <v>245913.44</v>
      </c>
      <c r="K8" s="175">
        <v>226330.75999999989</v>
      </c>
      <c r="L8" s="175">
        <v>217081.86999999988</v>
      </c>
      <c r="M8" s="175">
        <v>232262.33999999988</v>
      </c>
      <c r="N8" s="137">
        <v>247786.08999999991</v>
      </c>
      <c r="O8" s="337">
        <f t="shared" ref="O8:O23" si="1">IF(N8="","",(N8-M8)/M8)</f>
        <v>6.6837137695245977E-2</v>
      </c>
      <c r="Q8" s="127" t="s">
        <v>74</v>
      </c>
      <c r="R8" s="135">
        <v>39208.55799999999</v>
      </c>
      <c r="S8" s="175">
        <v>43534.874999999993</v>
      </c>
      <c r="T8" s="175">
        <v>46936.957999999977</v>
      </c>
      <c r="U8" s="175">
        <v>51921.968000000052</v>
      </c>
      <c r="V8" s="175">
        <v>51933.389000000017</v>
      </c>
      <c r="W8" s="175">
        <v>46937.144999999968</v>
      </c>
      <c r="X8" s="175">
        <v>48461.340000000011</v>
      </c>
      <c r="Y8" s="175">
        <v>48751.319999999949</v>
      </c>
      <c r="Z8" s="175">
        <v>57358.343000000001</v>
      </c>
      <c r="AA8" s="175">
        <v>60378.147999999928</v>
      </c>
      <c r="AB8" s="175">
        <v>54982.760999999962</v>
      </c>
      <c r="AC8" s="175">
        <v>61210.272999999957</v>
      </c>
      <c r="AD8" s="137">
        <v>68731.186999999918</v>
      </c>
      <c r="AE8" s="337">
        <f t="shared" ref="AE8:AE23" si="2">IF(AD8="","",(AD8-AC8)/AC8)</f>
        <v>0.12287012671876117</v>
      </c>
      <c r="AG8" s="143">
        <f t="shared" si="0"/>
        <v>2.425310433832923</v>
      </c>
      <c r="AH8" s="178">
        <f t="shared" si="0"/>
        <v>2.0249048429202356</v>
      </c>
      <c r="AI8" s="178">
        <f t="shared" si="0"/>
        <v>2.0389975961379729</v>
      </c>
      <c r="AJ8" s="178">
        <f t="shared" si="0"/>
        <v>1.9956838438488873</v>
      </c>
      <c r="AK8" s="178">
        <f t="shared" si="0"/>
        <v>2.3630989749879605</v>
      </c>
      <c r="AL8" s="178">
        <f t="shared" si="0"/>
        <v>2.4494538492006965</v>
      </c>
      <c r="AM8" s="178">
        <f t="shared" si="0"/>
        <v>2.5901294424956642</v>
      </c>
      <c r="AN8" s="178">
        <f t="shared" si="0"/>
        <v>2.5992361491655602</v>
      </c>
      <c r="AO8" s="178">
        <f t="shared" si="0"/>
        <v>2.332460682100173</v>
      </c>
      <c r="AP8" s="178">
        <f t="shared" si="0"/>
        <v>2.6676951908790461</v>
      </c>
      <c r="AQ8" s="178">
        <f t="shared" si="0"/>
        <v>2.5328122058281508</v>
      </c>
      <c r="AR8" s="178">
        <f t="shared" si="0"/>
        <v>2.6353937965147511</v>
      </c>
      <c r="AS8" s="178">
        <f t="shared" ref="AS8" si="3">(AD8/N8)*10</f>
        <v>2.7738113547858938</v>
      </c>
      <c r="AT8" s="337">
        <f>IF(AS8="","",(AS8-AR8)/AR8)</f>
        <v>5.2522533237422342E-2</v>
      </c>
      <c r="AW8"/>
    </row>
    <row r="9" spans="1:49" ht="20.100000000000001" customHeight="1" x14ac:dyDescent="0.25">
      <c r="A9" s="139" t="s">
        <v>75</v>
      </c>
      <c r="B9" s="135">
        <v>247651.7600000001</v>
      </c>
      <c r="C9" s="175">
        <v>229392.75000000003</v>
      </c>
      <c r="D9" s="175">
        <v>306569.51000000007</v>
      </c>
      <c r="E9" s="175">
        <v>231638.53999999992</v>
      </c>
      <c r="F9" s="175">
        <v>216803.50000000012</v>
      </c>
      <c r="G9" s="175">
        <v>258485.74000000011</v>
      </c>
      <c r="H9" s="175">
        <v>249519.08999999994</v>
      </c>
      <c r="I9" s="175">
        <v>240693.52999999991</v>
      </c>
      <c r="J9" s="175">
        <v>242853</v>
      </c>
      <c r="K9" s="175">
        <v>231554.96000000011</v>
      </c>
      <c r="L9" s="175">
        <v>255533.76999999979</v>
      </c>
      <c r="M9" s="175">
        <v>311526.7</v>
      </c>
      <c r="N9" s="137">
        <v>282171.71000000008</v>
      </c>
      <c r="O9" s="337">
        <f t="shared" si="1"/>
        <v>-9.4229451279777721E-2</v>
      </c>
      <c r="Q9" s="127" t="s">
        <v>75</v>
      </c>
      <c r="R9" s="135">
        <v>51168.47700000005</v>
      </c>
      <c r="S9" s="175">
        <v>49454.935999999994</v>
      </c>
      <c r="T9" s="175">
        <v>57419.120999999985</v>
      </c>
      <c r="U9" s="175">
        <v>50259.945</v>
      </c>
      <c r="V9" s="175">
        <v>50881.621999999916</v>
      </c>
      <c r="W9" s="175">
        <v>62257.105999999985</v>
      </c>
      <c r="X9" s="175">
        <v>56423.886000000035</v>
      </c>
      <c r="Y9" s="175">
        <v>66075.244999999908</v>
      </c>
      <c r="Z9" s="175">
        <v>64577.565999999999</v>
      </c>
      <c r="AA9" s="175">
        <v>61804.521999999954</v>
      </c>
      <c r="AB9" s="175">
        <v>66953.59299999995</v>
      </c>
      <c r="AC9" s="175">
        <v>86739.84199999999</v>
      </c>
      <c r="AD9" s="137">
        <v>80166.302999999883</v>
      </c>
      <c r="AE9" s="337">
        <f t="shared" si="2"/>
        <v>-7.5784539704373766E-2</v>
      </c>
      <c r="AG9" s="143">
        <f t="shared" si="0"/>
        <v>2.0661463096406028</v>
      </c>
      <c r="AH9" s="178">
        <f t="shared" si="0"/>
        <v>2.1559066709824086</v>
      </c>
      <c r="AI9" s="178">
        <f t="shared" si="0"/>
        <v>1.8729560222737081</v>
      </c>
      <c r="AJ9" s="178">
        <f t="shared" si="0"/>
        <v>2.1697574591861963</v>
      </c>
      <c r="AK9" s="178">
        <f t="shared" si="0"/>
        <v>2.3469003959806871</v>
      </c>
      <c r="AL9" s="178">
        <f t="shared" si="0"/>
        <v>2.4085315499415931</v>
      </c>
      <c r="AM9" s="178">
        <f t="shared" si="0"/>
        <v>2.2613053774763308</v>
      </c>
      <c r="AN9" s="178">
        <f t="shared" si="0"/>
        <v>2.7452023741560456</v>
      </c>
      <c r="AO9" s="178">
        <f t="shared" si="0"/>
        <v>2.6591216085450871</v>
      </c>
      <c r="AP9" s="178">
        <f t="shared" si="0"/>
        <v>2.6691081028883996</v>
      </c>
      <c r="AQ9" s="178">
        <f t="shared" si="0"/>
        <v>2.6201465661466194</v>
      </c>
      <c r="AR9" s="178">
        <f t="shared" si="0"/>
        <v>2.7843469596666992</v>
      </c>
      <c r="AS9" s="178">
        <f>(AD9/N9)*10</f>
        <v>2.8410467867242915</v>
      </c>
      <c r="AT9" s="337">
        <f>IF(AS9="","",(AS9-AR9)/AR9)</f>
        <v>2.0363779327408071E-2</v>
      </c>
      <c r="AW9"/>
    </row>
    <row r="10" spans="1:49" ht="20.100000000000001" customHeight="1" x14ac:dyDescent="0.25">
      <c r="A10" s="139" t="s">
        <v>76</v>
      </c>
      <c r="B10" s="135">
        <v>215335.86</v>
      </c>
      <c r="C10" s="175">
        <v>234500.52</v>
      </c>
      <c r="D10" s="175">
        <v>245047.83999999971</v>
      </c>
      <c r="E10" s="175">
        <v>295201.40999999992</v>
      </c>
      <c r="F10" s="175">
        <v>217619.5400000001</v>
      </c>
      <c r="G10" s="175">
        <v>264598.62000000005</v>
      </c>
      <c r="H10" s="175">
        <v>251369.34000000005</v>
      </c>
      <c r="I10" s="175">
        <v>225265.57000000021</v>
      </c>
      <c r="J10" s="175">
        <v>280278.36</v>
      </c>
      <c r="K10" s="175">
        <v>242604.24999999974</v>
      </c>
      <c r="L10" s="175">
        <v>221930.11999999973</v>
      </c>
      <c r="M10" s="175">
        <v>287139.19999999966</v>
      </c>
      <c r="N10" s="137">
        <v>260931.20999999985</v>
      </c>
      <c r="O10" s="337">
        <f t="shared" si="1"/>
        <v>-9.1272769444227214E-2</v>
      </c>
      <c r="Q10" s="127" t="s">
        <v>76</v>
      </c>
      <c r="R10" s="135">
        <v>46025.074999999961</v>
      </c>
      <c r="S10" s="175">
        <v>44904.889000000003</v>
      </c>
      <c r="T10" s="175">
        <v>48943.746000000036</v>
      </c>
      <c r="U10" s="175">
        <v>56740.441000000035</v>
      </c>
      <c r="V10" s="175">
        <v>53780.95900000001</v>
      </c>
      <c r="W10" s="175">
        <v>62171.204999999944</v>
      </c>
      <c r="X10" s="175">
        <v>54315.156000000032</v>
      </c>
      <c r="Y10" s="175">
        <v>53392.404000000024</v>
      </c>
      <c r="Z10" s="175">
        <v>64781.760000000002</v>
      </c>
      <c r="AA10" s="175">
        <v>61456.496999999916</v>
      </c>
      <c r="AB10" s="175">
        <v>59545.284999999967</v>
      </c>
      <c r="AC10" s="175">
        <v>77211.850000000079</v>
      </c>
      <c r="AD10" s="137">
        <v>73190.797999999952</v>
      </c>
      <c r="AE10" s="337">
        <f t="shared" si="2"/>
        <v>-5.2078171938635363E-2</v>
      </c>
      <c r="AG10" s="143">
        <f t="shared" si="0"/>
        <v>2.1373623046342565</v>
      </c>
      <c r="AH10" s="178">
        <f t="shared" si="0"/>
        <v>1.914916393362369</v>
      </c>
      <c r="AI10" s="178">
        <f t="shared" si="0"/>
        <v>1.9973139122548518</v>
      </c>
      <c r="AJ10" s="178">
        <f t="shared" si="0"/>
        <v>1.9220924791653282</v>
      </c>
      <c r="AK10" s="178">
        <f t="shared" si="0"/>
        <v>2.4713295046942929</v>
      </c>
      <c r="AL10" s="178">
        <f t="shared" si="0"/>
        <v>2.3496420729631899</v>
      </c>
      <c r="AM10" s="178">
        <f t="shared" si="0"/>
        <v>2.160770919794754</v>
      </c>
      <c r="AN10" s="178">
        <f t="shared" si="0"/>
        <v>2.3701981621070618</v>
      </c>
      <c r="AO10" s="178">
        <f t="shared" si="0"/>
        <v>2.3113364870552262</v>
      </c>
      <c r="AP10" s="178">
        <f t="shared" si="0"/>
        <v>2.5331995214428424</v>
      </c>
      <c r="AQ10" s="178">
        <f t="shared" si="0"/>
        <v>2.6830646061021386</v>
      </c>
      <c r="AR10" s="178">
        <f t="shared" si="0"/>
        <v>2.6890041485105542</v>
      </c>
      <c r="AS10" s="178">
        <f>(AD10/N10)*10</f>
        <v>2.8049844248221589</v>
      </c>
      <c r="AT10" s="337">
        <f>IF(AS10="","",(AS10-AR10)/AR10)</f>
        <v>4.3131311781666987E-2</v>
      </c>
      <c r="AW10"/>
    </row>
    <row r="11" spans="1:49" ht="20.100000000000001" customHeight="1" x14ac:dyDescent="0.25">
      <c r="A11" s="139" t="s">
        <v>77</v>
      </c>
      <c r="B11" s="135">
        <v>222013.68</v>
      </c>
      <c r="C11" s="175">
        <v>263893.25999999989</v>
      </c>
      <c r="D11" s="175">
        <v>299190.6300000003</v>
      </c>
      <c r="E11" s="175">
        <v>256106.34999999966</v>
      </c>
      <c r="F11" s="175">
        <v>230811.05</v>
      </c>
      <c r="G11" s="175">
        <v>216672.04999999973</v>
      </c>
      <c r="H11" s="175">
        <v>236802.16999999972</v>
      </c>
      <c r="I11" s="175">
        <v>260243.39000000019</v>
      </c>
      <c r="J11" s="175">
        <v>262127.07</v>
      </c>
      <c r="K11" s="175">
        <v>281547.48000000021</v>
      </c>
      <c r="L11" s="175">
        <v>229388.94999999992</v>
      </c>
      <c r="M11" s="175">
        <v>289737.4499999996</v>
      </c>
      <c r="N11" s="137"/>
      <c r="O11" s="337" t="str">
        <f t="shared" si="1"/>
        <v/>
      </c>
      <c r="Q11" s="127" t="s">
        <v>77</v>
      </c>
      <c r="R11" s="135">
        <v>47205.19600000004</v>
      </c>
      <c r="S11" s="175">
        <v>52842.769000000008</v>
      </c>
      <c r="T11" s="175">
        <v>54431.923000000046</v>
      </c>
      <c r="U11" s="175">
        <v>55981.48</v>
      </c>
      <c r="V11" s="175">
        <v>55053.410000000054</v>
      </c>
      <c r="W11" s="175">
        <v>55267.650999999962</v>
      </c>
      <c r="X11" s="175">
        <v>56035.015999999938</v>
      </c>
      <c r="Y11" s="175">
        <v>66317.002000000022</v>
      </c>
      <c r="Z11" s="175">
        <v>64324.446000000004</v>
      </c>
      <c r="AA11" s="175">
        <v>68453.83000000006</v>
      </c>
      <c r="AB11" s="175">
        <v>58256.008000000045</v>
      </c>
      <c r="AC11" s="175">
        <v>77243.608000000022</v>
      </c>
      <c r="AD11" s="137"/>
      <c r="AE11" s="337" t="str">
        <f t="shared" si="2"/>
        <v/>
      </c>
      <c r="AG11" s="143">
        <f t="shared" si="0"/>
        <v>2.1262291584914967</v>
      </c>
      <c r="AH11" s="178">
        <f t="shared" si="0"/>
        <v>2.002429656596763</v>
      </c>
      <c r="AI11" s="178">
        <f t="shared" si="0"/>
        <v>1.8193057382846511</v>
      </c>
      <c r="AJ11" s="178">
        <f t="shared" si="0"/>
        <v>2.185868487837185</v>
      </c>
      <c r="AK11" s="178">
        <f t="shared" si="0"/>
        <v>2.3852155258597914</v>
      </c>
      <c r="AL11" s="178">
        <f t="shared" si="0"/>
        <v>2.5507512851796084</v>
      </c>
      <c r="AM11" s="178">
        <f t="shared" si="0"/>
        <v>2.366321896458973</v>
      </c>
      <c r="AN11" s="178">
        <f t="shared" si="0"/>
        <v>2.5482684497769559</v>
      </c>
      <c r="AO11" s="178">
        <f t="shared" si="0"/>
        <v>2.4539413651554569</v>
      </c>
      <c r="AP11" s="178">
        <f t="shared" si="0"/>
        <v>2.4313423085868151</v>
      </c>
      <c r="AQ11" s="178">
        <f t="shared" si="0"/>
        <v>2.5396170129380713</v>
      </c>
      <c r="AR11" s="178">
        <f t="shared" si="0"/>
        <v>2.6659863265863675</v>
      </c>
      <c r="AS11" s="178"/>
      <c r="AT11" s="337"/>
      <c r="AW11"/>
    </row>
    <row r="12" spans="1:49" ht="20.100000000000001" customHeight="1" x14ac:dyDescent="0.25">
      <c r="A12" s="139" t="s">
        <v>78</v>
      </c>
      <c r="B12" s="135">
        <v>215680.73000000007</v>
      </c>
      <c r="C12" s="175">
        <v>298357.37000000005</v>
      </c>
      <c r="D12" s="175">
        <v>243274.90999999974</v>
      </c>
      <c r="E12" s="175">
        <v>242334.35000000021</v>
      </c>
      <c r="F12" s="175">
        <v>229301.40999999997</v>
      </c>
      <c r="G12" s="175">
        <v>227631.27999999985</v>
      </c>
      <c r="H12" s="175">
        <v>210795.03999999986</v>
      </c>
      <c r="I12" s="175">
        <v>279141.12000000017</v>
      </c>
      <c r="J12" s="175">
        <v>254074.62</v>
      </c>
      <c r="K12" s="175">
        <v>214797.02000000022</v>
      </c>
      <c r="L12" s="175">
        <v>270265.60999999958</v>
      </c>
      <c r="M12" s="175">
        <v>280981.16999999975</v>
      </c>
      <c r="N12" s="137"/>
      <c r="O12" s="337" t="str">
        <f t="shared" si="1"/>
        <v/>
      </c>
      <c r="Q12" s="127" t="s">
        <v>78</v>
      </c>
      <c r="R12" s="135">
        <v>45837.497000000039</v>
      </c>
      <c r="S12" s="175">
        <v>51105.701000000001</v>
      </c>
      <c r="T12" s="175">
        <v>50899.00499999999</v>
      </c>
      <c r="U12" s="175">
        <v>50438.382000000049</v>
      </c>
      <c r="V12" s="175">
        <v>52151.921999999926</v>
      </c>
      <c r="W12" s="175">
        <v>56091.163000000008</v>
      </c>
      <c r="X12" s="175">
        <v>52714.073000000055</v>
      </c>
      <c r="Y12" s="175">
        <v>64528.730000000025</v>
      </c>
      <c r="Z12" s="175">
        <v>62742.375</v>
      </c>
      <c r="AA12" s="175">
        <v>55571.388000000043</v>
      </c>
      <c r="AB12" s="175">
        <v>66351.210999999865</v>
      </c>
      <c r="AC12" s="175">
        <v>74566.506000000139</v>
      </c>
      <c r="AD12" s="137"/>
      <c r="AE12" s="337" t="str">
        <f t="shared" si="2"/>
        <v/>
      </c>
      <c r="AG12" s="143">
        <f t="shared" si="0"/>
        <v>2.1252476751168277</v>
      </c>
      <c r="AH12" s="178">
        <f t="shared" si="0"/>
        <v>1.7129022487361378</v>
      </c>
      <c r="AI12" s="178">
        <f t="shared" si="0"/>
        <v>2.0922422702776888</v>
      </c>
      <c r="AJ12" s="178">
        <f t="shared" si="0"/>
        <v>2.0813550369561726</v>
      </c>
      <c r="AK12" s="178">
        <f t="shared" si="0"/>
        <v>2.2743829617096525</v>
      </c>
      <c r="AL12" s="178">
        <f t="shared" si="0"/>
        <v>2.4641236916121563</v>
      </c>
      <c r="AM12" s="178">
        <f t="shared" si="0"/>
        <v>2.5007264402426213</v>
      </c>
      <c r="AN12" s="178">
        <f t="shared" si="0"/>
        <v>2.3116884391665402</v>
      </c>
      <c r="AO12" s="178">
        <f t="shared" si="0"/>
        <v>2.469446771188716</v>
      </c>
      <c r="AP12" s="178">
        <f t="shared" si="0"/>
        <v>2.5871582389737058</v>
      </c>
      <c r="AQ12" s="178">
        <f t="shared" si="0"/>
        <v>2.4550371392053902</v>
      </c>
      <c r="AR12" s="178">
        <f t="shared" si="0"/>
        <v>2.6537901454392907</v>
      </c>
      <c r="AS12" s="178"/>
      <c r="AT12" s="337"/>
      <c r="AW12"/>
    </row>
    <row r="13" spans="1:49" ht="20.100000000000001" customHeight="1" x14ac:dyDescent="0.25">
      <c r="A13" s="139" t="s">
        <v>79</v>
      </c>
      <c r="B13" s="135">
        <v>248639.30000000008</v>
      </c>
      <c r="C13" s="175">
        <v>301296.24000000011</v>
      </c>
      <c r="D13" s="175">
        <v>302219.03000000003</v>
      </c>
      <c r="E13" s="175">
        <v>271364.13999999984</v>
      </c>
      <c r="F13" s="175">
        <v>280219.00999999989</v>
      </c>
      <c r="G13" s="175">
        <v>268822.42000000004</v>
      </c>
      <c r="H13" s="175">
        <v>250739.99</v>
      </c>
      <c r="I13" s="175">
        <v>253691.20000000013</v>
      </c>
      <c r="J13" s="175">
        <v>257419.71</v>
      </c>
      <c r="K13" s="175">
        <v>275641.55999999971</v>
      </c>
      <c r="L13" s="175">
        <v>333531.0900000002</v>
      </c>
      <c r="M13" s="175">
        <v>287187.74000000022</v>
      </c>
      <c r="N13" s="137"/>
      <c r="O13" s="337" t="str">
        <f t="shared" si="1"/>
        <v/>
      </c>
      <c r="Q13" s="127" t="s">
        <v>79</v>
      </c>
      <c r="R13" s="135">
        <v>54364.509000000027</v>
      </c>
      <c r="S13" s="175">
        <v>59788.318999999996</v>
      </c>
      <c r="T13" s="175">
        <v>62714.63899999993</v>
      </c>
      <c r="U13" s="175">
        <v>65018.055000000037</v>
      </c>
      <c r="V13" s="175">
        <v>69122.01800000004</v>
      </c>
      <c r="W13" s="175">
        <v>69013.110000000117</v>
      </c>
      <c r="X13" s="175">
        <v>62444.103999999985</v>
      </c>
      <c r="Y13" s="175">
        <v>64721.649999999972</v>
      </c>
      <c r="Z13" s="175">
        <v>68976.123999999996</v>
      </c>
      <c r="AA13" s="175">
        <v>78608.732000000018</v>
      </c>
      <c r="AB13" s="175">
        <v>87158.587</v>
      </c>
      <c r="AC13" s="175">
        <v>82701.739000000161</v>
      </c>
      <c r="AD13" s="137"/>
      <c r="AE13" s="337" t="str">
        <f t="shared" si="2"/>
        <v/>
      </c>
      <c r="AG13" s="143">
        <f t="shared" si="0"/>
        <v>2.1864809384518056</v>
      </c>
      <c r="AH13" s="178">
        <f t="shared" si="0"/>
        <v>1.9843699011975713</v>
      </c>
      <c r="AI13" s="178">
        <f t="shared" si="0"/>
        <v>2.0751386502696381</v>
      </c>
      <c r="AJ13" s="178">
        <f t="shared" si="0"/>
        <v>2.3959707793373171</v>
      </c>
      <c r="AK13" s="178">
        <f t="shared" si="0"/>
        <v>2.4667140890976693</v>
      </c>
      <c r="AL13" s="178">
        <f t="shared" si="0"/>
        <v>2.5672378814237335</v>
      </c>
      <c r="AM13" s="178">
        <f t="shared" si="0"/>
        <v>2.490392697231901</v>
      </c>
      <c r="AN13" s="178">
        <f t="shared" si="0"/>
        <v>2.5511980707253517</v>
      </c>
      <c r="AO13" s="178">
        <f t="shared" si="0"/>
        <v>2.6795199171034727</v>
      </c>
      <c r="AP13" s="178">
        <f t="shared" si="0"/>
        <v>2.8518461439559442</v>
      </c>
      <c r="AQ13" s="178">
        <f t="shared" si="0"/>
        <v>2.6132072725214295</v>
      </c>
      <c r="AR13" s="178">
        <f t="shared" si="0"/>
        <v>2.8797099416569836</v>
      </c>
      <c r="AS13" s="178"/>
      <c r="AT13" s="337"/>
      <c r="AW13"/>
    </row>
    <row r="14" spans="1:49" ht="20.100000000000001" customHeight="1" x14ac:dyDescent="0.25">
      <c r="A14" s="139" t="s">
        <v>80</v>
      </c>
      <c r="B14" s="135">
        <v>188089.6999999999</v>
      </c>
      <c r="C14" s="175">
        <v>220263.89</v>
      </c>
      <c r="D14" s="175">
        <v>238438.41000000006</v>
      </c>
      <c r="E14" s="175">
        <v>192903.74999999985</v>
      </c>
      <c r="F14" s="175">
        <v>168311.4199999999</v>
      </c>
      <c r="G14" s="175">
        <v>186814.79000000024</v>
      </c>
      <c r="H14" s="175">
        <v>210170.4499999999</v>
      </c>
      <c r="I14" s="175">
        <v>215685.8899999999</v>
      </c>
      <c r="J14" s="175">
        <v>216097.52</v>
      </c>
      <c r="K14" s="175">
        <v>196206.75000000006</v>
      </c>
      <c r="L14" s="175">
        <v>214684.44000000015</v>
      </c>
      <c r="M14" s="175">
        <v>235940.3999999997</v>
      </c>
      <c r="N14" s="137"/>
      <c r="O14" s="337" t="str">
        <f t="shared" si="1"/>
        <v/>
      </c>
      <c r="Q14" s="127" t="s">
        <v>80</v>
      </c>
      <c r="R14" s="135">
        <v>39184.329000000012</v>
      </c>
      <c r="S14" s="175">
        <v>43186.20999999997</v>
      </c>
      <c r="T14" s="175">
        <v>48896.256000000016</v>
      </c>
      <c r="U14" s="175">
        <v>49231.409</v>
      </c>
      <c r="V14" s="175">
        <v>41790.908999999992</v>
      </c>
      <c r="W14" s="175">
        <v>45062.92500000001</v>
      </c>
      <c r="X14" s="175">
        <v>49976.91399999999</v>
      </c>
      <c r="Y14" s="175">
        <v>51045.44799999996</v>
      </c>
      <c r="Z14" s="175">
        <v>55934.430999999997</v>
      </c>
      <c r="AA14" s="175">
        <v>52837.047999999988</v>
      </c>
      <c r="AB14" s="175">
        <v>57801.853999999985</v>
      </c>
      <c r="AC14" s="175">
        <v>61137.436999999954</v>
      </c>
      <c r="AD14" s="137"/>
      <c r="AE14" s="337" t="str">
        <f t="shared" si="2"/>
        <v/>
      </c>
      <c r="AG14" s="143">
        <f t="shared" si="0"/>
        <v>2.0832788291969222</v>
      </c>
      <c r="AH14" s="178">
        <f t="shared" si="0"/>
        <v>1.9606577364996127</v>
      </c>
      <c r="AI14" s="178">
        <f t="shared" si="0"/>
        <v>2.0506870516373601</v>
      </c>
      <c r="AJ14" s="178">
        <f t="shared" si="0"/>
        <v>2.5521229628765663</v>
      </c>
      <c r="AK14" s="178">
        <f t="shared" si="0"/>
        <v>2.4829514836248197</v>
      </c>
      <c r="AL14" s="178">
        <f t="shared" si="0"/>
        <v>2.412171166961671</v>
      </c>
      <c r="AM14" s="178">
        <f t="shared" si="0"/>
        <v>2.3779229668109867</v>
      </c>
      <c r="AN14" s="178">
        <f t="shared" si="0"/>
        <v>2.3666568081945454</v>
      </c>
      <c r="AO14" s="178">
        <f t="shared" si="0"/>
        <v>2.5883883813196928</v>
      </c>
      <c r="AP14" s="178">
        <f t="shared" si="0"/>
        <v>2.692927129163496</v>
      </c>
      <c r="AQ14" s="178">
        <f t="shared" si="0"/>
        <v>2.6924100321383304</v>
      </c>
      <c r="AR14" s="178">
        <f t="shared" si="0"/>
        <v>2.5912237582033444</v>
      </c>
      <c r="AS14" s="178"/>
      <c r="AT14" s="337"/>
      <c r="AW14"/>
    </row>
    <row r="15" spans="1:49" ht="20.100000000000001" customHeight="1" x14ac:dyDescent="0.25">
      <c r="A15" s="139" t="s">
        <v>81</v>
      </c>
      <c r="B15" s="135">
        <v>276286.43999999977</v>
      </c>
      <c r="C15" s="175">
        <v>291231.52999999991</v>
      </c>
      <c r="D15" s="175">
        <v>295760.24000000017</v>
      </c>
      <c r="E15" s="175">
        <v>290599.48999999982</v>
      </c>
      <c r="F15" s="175">
        <v>290227.67999999964</v>
      </c>
      <c r="G15" s="175">
        <v>248925.34999999977</v>
      </c>
      <c r="H15" s="175">
        <v>261926.87000000026</v>
      </c>
      <c r="I15" s="175">
        <v>267823.90999999992</v>
      </c>
      <c r="J15" s="175">
        <v>219687.75</v>
      </c>
      <c r="K15" s="175">
        <v>266084.85000000027</v>
      </c>
      <c r="L15" s="175">
        <v>301265.00000000035</v>
      </c>
      <c r="M15" s="175">
        <v>280693.14000000031</v>
      </c>
      <c r="N15" s="137"/>
      <c r="O15" s="337" t="str">
        <f t="shared" si="1"/>
        <v/>
      </c>
      <c r="Q15" s="127" t="s">
        <v>81</v>
      </c>
      <c r="R15" s="135">
        <v>64657.764999999978</v>
      </c>
      <c r="S15" s="175">
        <v>67014.460999999996</v>
      </c>
      <c r="T15" s="175">
        <v>62417.526999999995</v>
      </c>
      <c r="U15" s="175">
        <v>71596.117000000057</v>
      </c>
      <c r="V15" s="175">
        <v>76295.819000000003</v>
      </c>
      <c r="W15" s="175">
        <v>70793.574000000022</v>
      </c>
      <c r="X15" s="175">
        <v>69809.002000000037</v>
      </c>
      <c r="Y15" s="175">
        <v>71866.597999999954</v>
      </c>
      <c r="Z15" s="175">
        <v>67502.441000000006</v>
      </c>
      <c r="AA15" s="175">
        <v>79059.753999999943</v>
      </c>
      <c r="AB15" s="175">
        <v>84581.715000000026</v>
      </c>
      <c r="AC15" s="175">
        <v>88757.619999999763</v>
      </c>
      <c r="AD15" s="137"/>
      <c r="AE15" s="337" t="str">
        <f t="shared" si="2"/>
        <v/>
      </c>
      <c r="AG15" s="143">
        <f t="shared" si="0"/>
        <v>2.3402438787802988</v>
      </c>
      <c r="AH15" s="178">
        <f t="shared" si="0"/>
        <v>2.3010716250400503</v>
      </c>
      <c r="AI15" s="178">
        <f t="shared" si="0"/>
        <v>2.1104096683178226</v>
      </c>
      <c r="AJ15" s="178">
        <f t="shared" si="0"/>
        <v>2.4637385633402213</v>
      </c>
      <c r="AK15" s="178">
        <f t="shared" si="0"/>
        <v>2.6288264096656837</v>
      </c>
      <c r="AL15" s="178">
        <f t="shared" si="0"/>
        <v>2.843968041021137</v>
      </c>
      <c r="AM15" s="178">
        <f t="shared" si="0"/>
        <v>2.6652096442033595</v>
      </c>
      <c r="AN15" s="178">
        <f t="shared" si="0"/>
        <v>2.6833525804324183</v>
      </c>
      <c r="AO15" s="178">
        <f t="shared" si="0"/>
        <v>3.0726538461976149</v>
      </c>
      <c r="AP15" s="178">
        <f t="shared" si="0"/>
        <v>2.9712234274142202</v>
      </c>
      <c r="AQ15" s="178">
        <f t="shared" si="0"/>
        <v>2.8075519891125729</v>
      </c>
      <c r="AR15" s="178">
        <f t="shared" si="0"/>
        <v>3.1620872530051738</v>
      </c>
      <c r="AS15" s="178"/>
      <c r="AT15" s="337"/>
      <c r="AW15"/>
    </row>
    <row r="16" spans="1:49" ht="20.100000000000001" customHeight="1" x14ac:dyDescent="0.25">
      <c r="A16" s="139" t="s">
        <v>82</v>
      </c>
      <c r="B16" s="135">
        <v>218413.52999999985</v>
      </c>
      <c r="C16" s="175">
        <v>269385.36999999994</v>
      </c>
      <c r="D16" s="175">
        <v>357795.17000000092</v>
      </c>
      <c r="E16" s="175">
        <v>308575.81999999948</v>
      </c>
      <c r="F16" s="175">
        <v>305395.48999999964</v>
      </c>
      <c r="G16" s="175">
        <v>278553.34999999945</v>
      </c>
      <c r="H16" s="175">
        <v>249519.28000000003</v>
      </c>
      <c r="I16" s="175">
        <v>311771.15999999992</v>
      </c>
      <c r="J16" s="175">
        <v>292724.18</v>
      </c>
      <c r="K16" s="175">
        <v>321608.53999999992</v>
      </c>
      <c r="L16" s="175">
        <v>322467.64999999991</v>
      </c>
      <c r="M16" s="175">
        <v>295649.68000000116</v>
      </c>
      <c r="N16" s="137"/>
      <c r="O16" s="337" t="str">
        <f t="shared" si="1"/>
        <v/>
      </c>
      <c r="Q16" s="127" t="s">
        <v>82</v>
      </c>
      <c r="R16" s="135">
        <v>62505.198999999993</v>
      </c>
      <c r="S16" s="175">
        <v>72259.178000000014</v>
      </c>
      <c r="T16" s="175">
        <v>85069.483999999968</v>
      </c>
      <c r="U16" s="175">
        <v>87588.735000000001</v>
      </c>
      <c r="V16" s="175">
        <v>89099.010000000038</v>
      </c>
      <c r="W16" s="175">
        <v>82030.592000000048</v>
      </c>
      <c r="X16" s="175">
        <v>76031.939000000013</v>
      </c>
      <c r="Y16" s="175">
        <v>87843.296000000017</v>
      </c>
      <c r="Z16" s="175">
        <v>92024.978000000003</v>
      </c>
      <c r="AA16" s="175">
        <v>97269.096999999994</v>
      </c>
      <c r="AB16" s="175">
        <v>96078.873000000051</v>
      </c>
      <c r="AC16" s="175">
        <v>90747.99599999997</v>
      </c>
      <c r="AD16" s="137"/>
      <c r="AE16" s="337" t="str">
        <f t="shared" si="2"/>
        <v/>
      </c>
      <c r="AG16" s="143">
        <f t="shared" si="0"/>
        <v>2.8617823721817981</v>
      </c>
      <c r="AH16" s="178">
        <f t="shared" si="0"/>
        <v>2.6823720233953323</v>
      </c>
      <c r="AI16" s="178">
        <f t="shared" si="0"/>
        <v>2.3776029173339523</v>
      </c>
      <c r="AJ16" s="178">
        <f t="shared" si="0"/>
        <v>2.8384834236201706</v>
      </c>
      <c r="AK16" s="178">
        <f t="shared" si="0"/>
        <v>2.9174959328967214</v>
      </c>
      <c r="AL16" s="178">
        <f t="shared" si="0"/>
        <v>2.9448790330469983</v>
      </c>
      <c r="AM16" s="178">
        <f t="shared" si="0"/>
        <v>3.0471368384839841</v>
      </c>
      <c r="AN16" s="178">
        <f t="shared" si="0"/>
        <v>2.81755682597454</v>
      </c>
      <c r="AO16" s="178">
        <f t="shared" si="0"/>
        <v>3.1437436429064385</v>
      </c>
      <c r="AP16" s="178">
        <f t="shared" si="0"/>
        <v>3.0244562846496557</v>
      </c>
      <c r="AQ16" s="178">
        <f t="shared" si="0"/>
        <v>2.9794887332109155</v>
      </c>
      <c r="AR16" s="178">
        <f t="shared" si="0"/>
        <v>3.0694434034225782</v>
      </c>
      <c r="AS16" s="178"/>
      <c r="AT16" s="337"/>
      <c r="AW16"/>
    </row>
    <row r="17" spans="1:49" ht="20.100000000000001" customHeight="1" x14ac:dyDescent="0.25">
      <c r="A17" s="139" t="s">
        <v>83</v>
      </c>
      <c r="B17" s="135">
        <v>283992.13999999984</v>
      </c>
      <c r="C17" s="175">
        <v>340923.25</v>
      </c>
      <c r="D17" s="175">
        <v>307861.13000000047</v>
      </c>
      <c r="E17" s="175">
        <v>286413.15999999997</v>
      </c>
      <c r="F17" s="175">
        <v>274219.10999999993</v>
      </c>
      <c r="G17" s="175">
        <v>273526.25000000035</v>
      </c>
      <c r="H17" s="175">
        <v>315362.60000000033</v>
      </c>
      <c r="I17" s="175">
        <v>306231.50000000035</v>
      </c>
      <c r="J17" s="175">
        <v>274210.34999999998</v>
      </c>
      <c r="K17" s="175">
        <v>273617.80999999982</v>
      </c>
      <c r="L17" s="175">
        <v>319048.99000000063</v>
      </c>
      <c r="M17" s="175">
        <v>319235.21999999991</v>
      </c>
      <c r="N17" s="137"/>
      <c r="O17" s="337" t="str">
        <f t="shared" si="1"/>
        <v/>
      </c>
      <c r="Q17" s="127" t="s">
        <v>83</v>
      </c>
      <c r="R17" s="135">
        <v>75798.92399999997</v>
      </c>
      <c r="S17" s="175">
        <v>78510.058999999979</v>
      </c>
      <c r="T17" s="175">
        <v>82860.765000000043</v>
      </c>
      <c r="U17" s="175">
        <v>82287.181999999913</v>
      </c>
      <c r="V17" s="175">
        <v>81224.970999999918</v>
      </c>
      <c r="W17" s="175">
        <v>82936.982000000047</v>
      </c>
      <c r="X17" s="175">
        <v>94068.771999999837</v>
      </c>
      <c r="Y17" s="175">
        <v>90812.540999999997</v>
      </c>
      <c r="Z17" s="175">
        <v>85853.54</v>
      </c>
      <c r="AA17" s="175">
        <v>81718.175000000017</v>
      </c>
      <c r="AB17" s="175">
        <v>93299.05299999984</v>
      </c>
      <c r="AC17" s="175">
        <v>97882.244000000108</v>
      </c>
      <c r="AD17" s="137"/>
      <c r="AE17" s="337" t="str">
        <f t="shared" si="2"/>
        <v/>
      </c>
      <c r="AG17" s="143">
        <f t="shared" si="0"/>
        <v>2.669050065963094</v>
      </c>
      <c r="AH17" s="178">
        <f t="shared" si="0"/>
        <v>2.3028660849619373</v>
      </c>
      <c r="AI17" s="178">
        <f t="shared" si="0"/>
        <v>2.6914981115024137</v>
      </c>
      <c r="AJ17" s="178">
        <f t="shared" si="0"/>
        <v>2.8730237814491453</v>
      </c>
      <c r="AK17" s="178">
        <f t="shared" si="0"/>
        <v>2.9620463358662326</v>
      </c>
      <c r="AL17" s="178">
        <f t="shared" si="0"/>
        <v>3.0321397672069845</v>
      </c>
      <c r="AM17" s="178">
        <f t="shared" si="0"/>
        <v>2.9828765998250821</v>
      </c>
      <c r="AN17" s="178">
        <f t="shared" si="0"/>
        <v>2.9654866008232301</v>
      </c>
      <c r="AO17" s="178">
        <f t="shared" si="0"/>
        <v>3.1309372530978496</v>
      </c>
      <c r="AP17" s="178">
        <f t="shared" si="0"/>
        <v>2.9865809904698848</v>
      </c>
      <c r="AQ17" s="178">
        <f t="shared" si="0"/>
        <v>2.92428611041833</v>
      </c>
      <c r="AR17" s="178">
        <f t="shared" si="0"/>
        <v>3.0661480271506427</v>
      </c>
      <c r="AS17" s="178"/>
      <c r="AT17" s="337"/>
      <c r="AW17"/>
    </row>
    <row r="18" spans="1:49" ht="20.100000000000001" customHeight="1" thickBot="1" x14ac:dyDescent="0.3">
      <c r="A18" s="139" t="s">
        <v>84</v>
      </c>
      <c r="B18" s="135">
        <v>226068.2300000001</v>
      </c>
      <c r="C18" s="175">
        <v>257835.04999999996</v>
      </c>
      <c r="D18" s="175">
        <v>297135.57000000012</v>
      </c>
      <c r="E18" s="175">
        <v>191538.02999999988</v>
      </c>
      <c r="F18" s="175">
        <v>207146.76999999993</v>
      </c>
      <c r="G18" s="175">
        <v>199318.66999999981</v>
      </c>
      <c r="H18" s="175">
        <v>191845.38999999996</v>
      </c>
      <c r="I18" s="175">
        <v>240526.04000000004</v>
      </c>
      <c r="J18" s="175">
        <v>195141.51</v>
      </c>
      <c r="K18" s="175">
        <v>213937.46999999983</v>
      </c>
      <c r="L18" s="175">
        <v>227207.97000000003</v>
      </c>
      <c r="M18" s="175">
        <v>238837.06000000008</v>
      </c>
      <c r="N18" s="137"/>
      <c r="O18" s="337" t="str">
        <f t="shared" si="1"/>
        <v/>
      </c>
      <c r="Q18" s="127" t="s">
        <v>84</v>
      </c>
      <c r="R18" s="135">
        <v>50975.751000000069</v>
      </c>
      <c r="S18" s="175">
        <v>55476.897000000012</v>
      </c>
      <c r="T18" s="175">
        <v>59634.482000000025</v>
      </c>
      <c r="U18" s="175">
        <v>54113.734999999979</v>
      </c>
      <c r="V18" s="175">
        <v>57504.426999999996</v>
      </c>
      <c r="W18" s="175">
        <v>58105.801000000007</v>
      </c>
      <c r="X18" s="175">
        <v>58962.415000000001</v>
      </c>
      <c r="Y18" s="175">
        <v>64051.424999999981</v>
      </c>
      <c r="Z18" s="175">
        <v>62214.675000000003</v>
      </c>
      <c r="AA18" s="175">
        <v>64766.222999999991</v>
      </c>
      <c r="AB18" s="175">
        <v>67694.932000000001</v>
      </c>
      <c r="AC18" s="175">
        <v>67986.567000000097</v>
      </c>
      <c r="AD18" s="137"/>
      <c r="AE18" s="337" t="str">
        <f t="shared" si="2"/>
        <v/>
      </c>
      <c r="AG18" s="143">
        <f t="shared" si="0"/>
        <v>2.2548834482403852</v>
      </c>
      <c r="AH18" s="178">
        <f t="shared" si="0"/>
        <v>2.1516429593261281</v>
      </c>
      <c r="AI18" s="178">
        <f t="shared" si="0"/>
        <v>2.0069789019200899</v>
      </c>
      <c r="AJ18" s="178">
        <f t="shared" si="0"/>
        <v>2.825221445579241</v>
      </c>
      <c r="AK18" s="178">
        <f t="shared" si="0"/>
        <v>2.7760233480831014</v>
      </c>
      <c r="AL18" s="178">
        <f t="shared" si="0"/>
        <v>2.9152211882609924</v>
      </c>
      <c r="AM18" s="178">
        <f t="shared" si="0"/>
        <v>3.0734340293504063</v>
      </c>
      <c r="AN18" s="178">
        <f t="shared" si="0"/>
        <v>2.6629725829269866</v>
      </c>
      <c r="AO18" s="178">
        <f t="shared" si="0"/>
        <v>3.1881825143199927</v>
      </c>
      <c r="AP18" s="178">
        <f t="shared" si="0"/>
        <v>3.0273435971735125</v>
      </c>
      <c r="AQ18" s="178">
        <f t="shared" si="0"/>
        <v>2.9794259417924462</v>
      </c>
      <c r="AR18" s="178">
        <f t="shared" si="0"/>
        <v>2.8465669021382221</v>
      </c>
      <c r="AS18" s="178"/>
      <c r="AT18" s="337"/>
      <c r="AW18" s="123"/>
    </row>
    <row r="19" spans="1:49" ht="20.100000000000001" customHeight="1" thickBot="1" x14ac:dyDescent="0.3">
      <c r="A19" s="233" t="s">
        <v>151</v>
      </c>
      <c r="B19" s="193">
        <f>SUM(B7:B10)</f>
        <v>787270.14999999991</v>
      </c>
      <c r="C19" s="194">
        <f t="shared" ref="C19:N19" si="4">SUM(C7:C10)</f>
        <v>835424.48</v>
      </c>
      <c r="D19" s="194">
        <f t="shared" si="4"/>
        <v>1021003.7899999997</v>
      </c>
      <c r="E19" s="194">
        <f t="shared" si="4"/>
        <v>1000780.0099999999</v>
      </c>
      <c r="F19" s="194">
        <f t="shared" si="4"/>
        <v>850536.39000000013</v>
      </c>
      <c r="G19" s="194">
        <f t="shared" si="4"/>
        <v>897924.47</v>
      </c>
      <c r="H19" s="194">
        <f t="shared" si="4"/>
        <v>852343.05999999994</v>
      </c>
      <c r="I19" s="194">
        <f t="shared" si="4"/>
        <v>846455.26</v>
      </c>
      <c r="J19" s="194">
        <f t="shared" si="4"/>
        <v>980490.54999999993</v>
      </c>
      <c r="K19" s="194">
        <f t="shared" si="4"/>
        <v>919768.29999999981</v>
      </c>
      <c r="L19" s="194">
        <f t="shared" si="4"/>
        <v>933524.28999999934</v>
      </c>
      <c r="M19" s="194">
        <f t="shared" si="4"/>
        <v>1058040.8799999997</v>
      </c>
      <c r="N19" s="195">
        <f t="shared" si="4"/>
        <v>1019618.0599999995</v>
      </c>
      <c r="O19" s="407">
        <f t="shared" si="1"/>
        <v>-3.6315061852808743E-2</v>
      </c>
      <c r="P19" s="197"/>
      <c r="Q19" s="196"/>
      <c r="R19" s="193">
        <f>SUM(R7:R10)</f>
        <v>173851.035</v>
      </c>
      <c r="S19" s="194">
        <f t="shared" ref="S19:AD19" si="5">SUM(S7:S10)</f>
        <v>176734.66599999997</v>
      </c>
      <c r="T19" s="194">
        <f t="shared" si="5"/>
        <v>196580.75399999999</v>
      </c>
      <c r="U19" s="194">
        <f t="shared" si="5"/>
        <v>204538.46700000012</v>
      </c>
      <c r="V19" s="194">
        <f t="shared" si="5"/>
        <v>204042.31699999989</v>
      </c>
      <c r="W19" s="194">
        <f t="shared" si="5"/>
        <v>216232.10699999996</v>
      </c>
      <c r="X19" s="194">
        <f t="shared" si="5"/>
        <v>203931.39000000007</v>
      </c>
      <c r="Y19" s="194">
        <f t="shared" si="5"/>
        <v>216854.30999999994</v>
      </c>
      <c r="Z19" s="194">
        <f t="shared" si="5"/>
        <v>240768.527</v>
      </c>
      <c r="AA19" s="194">
        <f t="shared" si="5"/>
        <v>241118.09099999984</v>
      </c>
      <c r="AB19" s="194">
        <f t="shared" si="5"/>
        <v>244967.44299999985</v>
      </c>
      <c r="AC19" s="194">
        <f t="shared" si="5"/>
        <v>284960.42200000008</v>
      </c>
      <c r="AD19" s="195">
        <f t="shared" si="5"/>
        <v>285767.52799999976</v>
      </c>
      <c r="AE19" s="407">
        <f t="shared" si="2"/>
        <v>2.8323442053285542E-3</v>
      </c>
      <c r="AG19" s="198">
        <f>(R19/B19)*10</f>
        <v>2.2082767268643426</v>
      </c>
      <c r="AH19" s="199">
        <f t="shared" si="0"/>
        <v>2.1155073885313964</v>
      </c>
      <c r="AI19" s="199">
        <f t="shared" si="0"/>
        <v>1.9253675248355351</v>
      </c>
      <c r="AJ19" s="199">
        <f t="shared" si="0"/>
        <v>2.0437904929775739</v>
      </c>
      <c r="AK19" s="199">
        <f t="shared" si="0"/>
        <v>2.3989839752770585</v>
      </c>
      <c r="AL19" s="199">
        <f t="shared" si="0"/>
        <v>2.4081324679791827</v>
      </c>
      <c r="AM19" s="199">
        <f t="shared" si="0"/>
        <v>2.3925975299194677</v>
      </c>
      <c r="AN19" s="199">
        <f t="shared" si="0"/>
        <v>2.5619110689914071</v>
      </c>
      <c r="AO19" s="199">
        <f t="shared" si="0"/>
        <v>2.4555925296781291</v>
      </c>
      <c r="AP19" s="199">
        <f t="shared" si="0"/>
        <v>2.621509036569317</v>
      </c>
      <c r="AQ19" s="199">
        <f t="shared" si="0"/>
        <v>2.6241142905879826</v>
      </c>
      <c r="AR19" s="199">
        <f t="shared" si="0"/>
        <v>2.6932836659392612</v>
      </c>
      <c r="AS19" s="199">
        <f t="shared" si="0"/>
        <v>2.8026919021030277</v>
      </c>
      <c r="AT19" s="362">
        <f t="shared" ref="AT19:AT23" si="6">IF(AS19="","",(AS19-AR19)/AR19)</f>
        <v>4.062261897898202E-2</v>
      </c>
      <c r="AW19" s="123"/>
    </row>
    <row r="20" spans="1:49" ht="20.100000000000001" customHeight="1" x14ac:dyDescent="0.25">
      <c r="A20" s="139" t="s">
        <v>85</v>
      </c>
      <c r="B20" s="135">
        <f>SUM(B7:B9)</f>
        <v>571934.28999999992</v>
      </c>
      <c r="C20" s="175">
        <f>SUM(C7:C9)</f>
        <v>600923.96</v>
      </c>
      <c r="D20" s="175">
        <f>SUM(D7:D9)</f>
        <v>775955.95</v>
      </c>
      <c r="E20" s="175">
        <f t="shared" ref="E20:M20" si="7">SUM(E7:E9)</f>
        <v>705578.6</v>
      </c>
      <c r="F20" s="175">
        <f t="shared" si="7"/>
        <v>632916.85000000009</v>
      </c>
      <c r="G20" s="175">
        <f t="shared" si="7"/>
        <v>633325.84999999986</v>
      </c>
      <c r="H20" s="175">
        <f t="shared" si="7"/>
        <v>600973.71999999986</v>
      </c>
      <c r="I20" s="175">
        <f t="shared" si="7"/>
        <v>621189.68999999983</v>
      </c>
      <c r="J20" s="175">
        <f t="shared" si="7"/>
        <v>700212.19</v>
      </c>
      <c r="K20" s="175">
        <f t="shared" si="7"/>
        <v>677164.05</v>
      </c>
      <c r="L20" s="175">
        <f t="shared" si="7"/>
        <v>711594.16999999958</v>
      </c>
      <c r="M20" s="175">
        <f t="shared" si="7"/>
        <v>770901.67999999993</v>
      </c>
      <c r="N20" s="137">
        <f>IF(N9="","",SUM(N7:N9))</f>
        <v>758686.84999999963</v>
      </c>
      <c r="O20" s="407">
        <f t="shared" si="1"/>
        <v>-1.5844861046353288E-2</v>
      </c>
      <c r="Q20" s="127" t="s">
        <v>85</v>
      </c>
      <c r="R20" s="135">
        <f t="shared" ref="R20:AC20" si="8">SUM(R7:R9)</f>
        <v>127825.96000000005</v>
      </c>
      <c r="S20" s="175">
        <f t="shared" si="8"/>
        <v>131829.77699999997</v>
      </c>
      <c r="T20" s="175">
        <f t="shared" si="8"/>
        <v>147637.00799999994</v>
      </c>
      <c r="U20" s="175">
        <f t="shared" si="8"/>
        <v>147798.02600000007</v>
      </c>
      <c r="V20" s="175">
        <f t="shared" si="8"/>
        <v>150261.35799999989</v>
      </c>
      <c r="W20" s="175">
        <f t="shared" si="8"/>
        <v>154060.902</v>
      </c>
      <c r="X20" s="175">
        <f t="shared" si="8"/>
        <v>149616.23400000005</v>
      </c>
      <c r="Y20" s="175">
        <f t="shared" si="8"/>
        <v>163461.9059999999</v>
      </c>
      <c r="Z20" s="175">
        <f t="shared" si="8"/>
        <v>175986.76699999999</v>
      </c>
      <c r="AA20" s="175">
        <f t="shared" si="8"/>
        <v>179661.59399999992</v>
      </c>
      <c r="AB20" s="175">
        <f t="shared" si="8"/>
        <v>185422.15799999988</v>
      </c>
      <c r="AC20" s="175">
        <f t="shared" si="8"/>
        <v>207748.57199999999</v>
      </c>
      <c r="AD20" s="137">
        <f>IF(AD9="","",SUM(AD7:AD9))</f>
        <v>212576.72999999981</v>
      </c>
      <c r="AE20" s="407">
        <f t="shared" si="2"/>
        <v>2.3240390793154628E-2</v>
      </c>
      <c r="AG20" s="142">
        <f t="shared" si="0"/>
        <v>2.2349763291863489</v>
      </c>
      <c r="AH20" s="177">
        <f t="shared" si="0"/>
        <v>2.1937846678638007</v>
      </c>
      <c r="AI20" s="177">
        <f t="shared" si="0"/>
        <v>1.9026467675130263</v>
      </c>
      <c r="AJ20" s="177">
        <f t="shared" si="0"/>
        <v>2.094706755562032</v>
      </c>
      <c r="AK20" s="177">
        <f t="shared" si="0"/>
        <v>2.3741089844582248</v>
      </c>
      <c r="AL20" s="177">
        <f t="shared" si="0"/>
        <v>2.4325693006214739</v>
      </c>
      <c r="AM20" s="177">
        <f t="shared" si="0"/>
        <v>2.4895636701052433</v>
      </c>
      <c r="AN20" s="177">
        <f t="shared" si="0"/>
        <v>2.6314330168615636</v>
      </c>
      <c r="AO20" s="177">
        <f t="shared" si="0"/>
        <v>2.5133348078387496</v>
      </c>
      <c r="AP20" s="177">
        <f t="shared" si="0"/>
        <v>2.6531472543470063</v>
      </c>
      <c r="AQ20" s="177">
        <f t="shared" si="0"/>
        <v>2.6057290210795294</v>
      </c>
      <c r="AR20" s="177">
        <f t="shared" si="0"/>
        <v>2.6948776658522782</v>
      </c>
      <c r="AS20" s="177">
        <f t="shared" si="0"/>
        <v>2.801903446725087</v>
      </c>
      <c r="AT20" s="407">
        <f t="shared" si="6"/>
        <v>3.9714522936966402E-2</v>
      </c>
      <c r="AW20" s="123"/>
    </row>
    <row r="21" spans="1:49" ht="20.100000000000001" customHeight="1" x14ac:dyDescent="0.25">
      <c r="A21" s="139" t="s">
        <v>86</v>
      </c>
      <c r="B21" s="135">
        <f>SUM(B10:B12)</f>
        <v>653030.27</v>
      </c>
      <c r="C21" s="175">
        <f>SUM(C10:C12)</f>
        <v>796751.14999999991</v>
      </c>
      <c r="D21" s="175">
        <f>SUM(D10:D12)</f>
        <v>787513.37999999966</v>
      </c>
      <c r="E21" s="175">
        <f t="shared" ref="E21:M21" si="9">SUM(E10:E12)</f>
        <v>793642.10999999975</v>
      </c>
      <c r="F21" s="175">
        <f t="shared" si="9"/>
        <v>677732</v>
      </c>
      <c r="G21" s="175">
        <f t="shared" si="9"/>
        <v>708901.94999999972</v>
      </c>
      <c r="H21" s="175">
        <f t="shared" si="9"/>
        <v>698966.54999999958</v>
      </c>
      <c r="I21" s="175">
        <f t="shared" si="9"/>
        <v>764650.08000000054</v>
      </c>
      <c r="J21" s="175">
        <f t="shared" si="9"/>
        <v>796480.04999999993</v>
      </c>
      <c r="K21" s="175">
        <f t="shared" si="9"/>
        <v>738948.75000000023</v>
      </c>
      <c r="L21" s="175">
        <f t="shared" si="9"/>
        <v>721584.67999999924</v>
      </c>
      <c r="M21" s="175">
        <f t="shared" si="9"/>
        <v>857857.8199999989</v>
      </c>
      <c r="N21" s="137" t="str">
        <f>IF(N12="","",SUM(N10:N12))</f>
        <v/>
      </c>
      <c r="O21" s="337" t="str">
        <f t="shared" si="1"/>
        <v/>
      </c>
      <c r="Q21" s="127" t="s">
        <v>86</v>
      </c>
      <c r="R21" s="135">
        <f t="shared" ref="R21:AC21" si="10">SUM(R10:R12)</f>
        <v>139067.76800000004</v>
      </c>
      <c r="S21" s="175">
        <f t="shared" si="10"/>
        <v>148853.359</v>
      </c>
      <c r="T21" s="175">
        <f t="shared" si="10"/>
        <v>154274.67400000006</v>
      </c>
      <c r="U21" s="175">
        <f t="shared" si="10"/>
        <v>163160.30300000007</v>
      </c>
      <c r="V21" s="175">
        <f t="shared" si="10"/>
        <v>160986.291</v>
      </c>
      <c r="W21" s="175">
        <f t="shared" si="10"/>
        <v>173530.01899999991</v>
      </c>
      <c r="X21" s="175">
        <f t="shared" si="10"/>
        <v>163064.24500000002</v>
      </c>
      <c r="Y21" s="175">
        <f t="shared" si="10"/>
        <v>184238.13600000006</v>
      </c>
      <c r="Z21" s="175">
        <f t="shared" si="10"/>
        <v>191848.58100000001</v>
      </c>
      <c r="AA21" s="175">
        <f t="shared" si="10"/>
        <v>185481.71500000003</v>
      </c>
      <c r="AB21" s="175">
        <f t="shared" si="10"/>
        <v>184152.50399999987</v>
      </c>
      <c r="AC21" s="175">
        <f t="shared" si="10"/>
        <v>229021.96400000024</v>
      </c>
      <c r="AD21" s="137" t="str">
        <f>IF(AD12="","",SUM(AD10:AD12))</f>
        <v/>
      </c>
      <c r="AE21" s="337" t="str">
        <f t="shared" si="2"/>
        <v/>
      </c>
      <c r="AG21" s="143">
        <f t="shared" si="0"/>
        <v>2.1295761374124362</v>
      </c>
      <c r="AH21" s="178">
        <f t="shared" si="0"/>
        <v>1.8682540841014164</v>
      </c>
      <c r="AI21" s="178">
        <f t="shared" si="0"/>
        <v>1.9590101948490086</v>
      </c>
      <c r="AJ21" s="178">
        <f t="shared" si="0"/>
        <v>2.0558423115930697</v>
      </c>
      <c r="AK21" s="178">
        <f t="shared" si="0"/>
        <v>2.3753680068227561</v>
      </c>
      <c r="AL21" s="178">
        <f t="shared" si="0"/>
        <v>2.4478705270877024</v>
      </c>
      <c r="AM21" s="178">
        <f t="shared" si="0"/>
        <v>2.3329334572591511</v>
      </c>
      <c r="AN21" s="178">
        <f t="shared" si="0"/>
        <v>2.4094437549787471</v>
      </c>
      <c r="AO21" s="178">
        <f t="shared" si="0"/>
        <v>2.4087054157853673</v>
      </c>
      <c r="AP21" s="178">
        <f t="shared" si="0"/>
        <v>2.5100754957634068</v>
      </c>
      <c r="AQ21" s="178">
        <f t="shared" si="0"/>
        <v>2.5520567315813865</v>
      </c>
      <c r="AR21" s="178">
        <f t="shared" si="0"/>
        <v>2.6696960575588218</v>
      </c>
      <c r="AS21" s="178"/>
      <c r="AT21" s="337"/>
      <c r="AW21" s="123"/>
    </row>
    <row r="22" spans="1:49" ht="20.100000000000001" customHeight="1" x14ac:dyDescent="0.25">
      <c r="A22" s="139" t="s">
        <v>87</v>
      </c>
      <c r="B22" s="135">
        <f>SUM(B13:B15)</f>
        <v>713015.43999999971</v>
      </c>
      <c r="C22" s="175">
        <f>SUM(C13:C15)</f>
        <v>812791.66</v>
      </c>
      <c r="D22" s="175">
        <f>SUM(D13:D15)</f>
        <v>836417.68000000017</v>
      </c>
      <c r="E22" s="175">
        <f t="shared" ref="E22:M22" si="11">SUM(E13:E15)</f>
        <v>754867.37999999942</v>
      </c>
      <c r="F22" s="175">
        <f t="shared" si="11"/>
        <v>738758.1099999994</v>
      </c>
      <c r="G22" s="175">
        <f t="shared" si="11"/>
        <v>704562.56</v>
      </c>
      <c r="H22" s="175">
        <f t="shared" si="11"/>
        <v>722837.31000000017</v>
      </c>
      <c r="I22" s="175">
        <f t="shared" si="11"/>
        <v>737201</v>
      </c>
      <c r="J22" s="175">
        <f t="shared" si="11"/>
        <v>693204.98</v>
      </c>
      <c r="K22" s="175">
        <f t="shared" si="11"/>
        <v>737933.16</v>
      </c>
      <c r="L22" s="175">
        <f t="shared" si="11"/>
        <v>849480.53000000073</v>
      </c>
      <c r="M22" s="175">
        <f t="shared" si="11"/>
        <v>803821.28000000026</v>
      </c>
      <c r="N22" s="137" t="str">
        <f>IF(N15="","",SUM(N13:N15))</f>
        <v/>
      </c>
      <c r="O22" s="337" t="str">
        <f t="shared" si="1"/>
        <v/>
      </c>
      <c r="Q22" s="127" t="s">
        <v>87</v>
      </c>
      <c r="R22" s="135">
        <f t="shared" ref="R22:AC22" si="12">SUM(R13:R15)</f>
        <v>158206.60300000003</v>
      </c>
      <c r="S22" s="175">
        <f t="shared" si="12"/>
        <v>169988.98999999996</v>
      </c>
      <c r="T22" s="175">
        <f t="shared" si="12"/>
        <v>174028.42199999993</v>
      </c>
      <c r="U22" s="175">
        <f t="shared" si="12"/>
        <v>185845.58100000009</v>
      </c>
      <c r="V22" s="175">
        <f t="shared" si="12"/>
        <v>187208.74600000004</v>
      </c>
      <c r="W22" s="175">
        <f t="shared" si="12"/>
        <v>184869.60900000014</v>
      </c>
      <c r="X22" s="175">
        <f t="shared" si="12"/>
        <v>182230.02000000002</v>
      </c>
      <c r="Y22" s="175">
        <f t="shared" si="12"/>
        <v>187633.69599999988</v>
      </c>
      <c r="Z22" s="175">
        <f t="shared" si="12"/>
        <v>192412.99599999998</v>
      </c>
      <c r="AA22" s="175">
        <f t="shared" si="12"/>
        <v>210505.53399999993</v>
      </c>
      <c r="AB22" s="175">
        <f t="shared" si="12"/>
        <v>229542.15600000002</v>
      </c>
      <c r="AC22" s="175">
        <f t="shared" si="12"/>
        <v>232596.79599999989</v>
      </c>
      <c r="AD22" s="137" t="str">
        <f>IF(AD15="","",SUM(AD13:AD15))</f>
        <v/>
      </c>
      <c r="AE22" s="337" t="str">
        <f t="shared" si="2"/>
        <v/>
      </c>
      <c r="AG22" s="143">
        <f t="shared" si="0"/>
        <v>2.2188383886890319</v>
      </c>
      <c r="AH22" s="178">
        <f t="shared" si="0"/>
        <v>2.0914214351067524</v>
      </c>
      <c r="AI22" s="178">
        <f t="shared" si="0"/>
        <v>2.0806401653298372</v>
      </c>
      <c r="AJ22" s="178">
        <f t="shared" si="0"/>
        <v>2.461963331890169</v>
      </c>
      <c r="AK22" s="178">
        <f t="shared" si="0"/>
        <v>2.5341007220888607</v>
      </c>
      <c r="AL22" s="178">
        <f t="shared" si="0"/>
        <v>2.6238920359321978</v>
      </c>
      <c r="AM22" s="178">
        <f t="shared" si="0"/>
        <v>2.5210378252334538</v>
      </c>
      <c r="AN22" s="178">
        <f t="shared" si="0"/>
        <v>2.5452176000846425</v>
      </c>
      <c r="AO22" s="178">
        <f t="shared" si="0"/>
        <v>2.7757012940097461</v>
      </c>
      <c r="AP22" s="178">
        <f t="shared" si="0"/>
        <v>2.852636870255294</v>
      </c>
      <c r="AQ22" s="178">
        <f t="shared" si="0"/>
        <v>2.7021473464494807</v>
      </c>
      <c r="AR22" s="178">
        <f t="shared" si="0"/>
        <v>2.8936381977844605</v>
      </c>
      <c r="AS22" s="178"/>
      <c r="AT22" s="337"/>
      <c r="AW22" s="123"/>
    </row>
    <row r="23" spans="1:49" ht="20.100000000000001" customHeight="1" thickBot="1" x14ac:dyDescent="0.3">
      <c r="A23" s="140" t="s">
        <v>88</v>
      </c>
      <c r="B23" s="228">
        <f>SUM(B16:B18)</f>
        <v>728473.89999999979</v>
      </c>
      <c r="C23" s="176">
        <f>SUM(C16:C18)</f>
        <v>868143.66999999981</v>
      </c>
      <c r="D23" s="176">
        <f>SUM(D16:D18)</f>
        <v>962791.87000000151</v>
      </c>
      <c r="E23" s="176">
        <f t="shared" ref="E23:M23" si="13">SUM(E16:E18)</f>
        <v>786527.00999999943</v>
      </c>
      <c r="F23" s="176">
        <f t="shared" si="13"/>
        <v>786761.36999999953</v>
      </c>
      <c r="G23" s="176">
        <f t="shared" si="13"/>
        <v>751398.26999999967</v>
      </c>
      <c r="H23" s="176">
        <f t="shared" si="13"/>
        <v>756727.27000000025</v>
      </c>
      <c r="I23" s="176">
        <f t="shared" si="13"/>
        <v>858528.7000000003</v>
      </c>
      <c r="J23" s="176">
        <f t="shared" si="13"/>
        <v>762076.04</v>
      </c>
      <c r="K23" s="176">
        <f t="shared" si="13"/>
        <v>809163.8199999996</v>
      </c>
      <c r="L23" s="176">
        <f t="shared" si="13"/>
        <v>868724.61000000057</v>
      </c>
      <c r="M23" s="176">
        <f t="shared" si="13"/>
        <v>853721.96000000113</v>
      </c>
      <c r="N23" s="141" t="str">
        <f>IF(N18="","",SUM(N16:N18))</f>
        <v/>
      </c>
      <c r="O23" s="349" t="str">
        <f t="shared" si="1"/>
        <v/>
      </c>
      <c r="Q23" s="128" t="s">
        <v>88</v>
      </c>
      <c r="R23" s="228">
        <f t="shared" ref="R23:AC23" si="14">SUM(R16:R18)</f>
        <v>189279.87400000004</v>
      </c>
      <c r="S23" s="176">
        <f t="shared" si="14"/>
        <v>206246.13400000002</v>
      </c>
      <c r="T23" s="176">
        <f t="shared" si="14"/>
        <v>227564.73100000003</v>
      </c>
      <c r="U23" s="176">
        <f t="shared" si="14"/>
        <v>223989.65199999989</v>
      </c>
      <c r="V23" s="176">
        <f t="shared" si="14"/>
        <v>227828.40799999997</v>
      </c>
      <c r="W23" s="176">
        <f t="shared" si="14"/>
        <v>223073.37500000009</v>
      </c>
      <c r="X23" s="176">
        <f t="shared" si="14"/>
        <v>229063.12599999984</v>
      </c>
      <c r="Y23" s="176">
        <f t="shared" si="14"/>
        <v>242707.26199999999</v>
      </c>
      <c r="Z23" s="176">
        <f t="shared" si="14"/>
        <v>240093.19299999997</v>
      </c>
      <c r="AA23" s="176">
        <f t="shared" si="14"/>
        <v>243753.495</v>
      </c>
      <c r="AB23" s="176">
        <f t="shared" si="14"/>
        <v>257072.85799999989</v>
      </c>
      <c r="AC23" s="176">
        <f t="shared" si="14"/>
        <v>256616.80700000018</v>
      </c>
      <c r="AD23" s="141" t="str">
        <f>IF(AD18="","",SUM(AD16:AD18))</f>
        <v/>
      </c>
      <c r="AE23" s="349" t="str">
        <f t="shared" si="2"/>
        <v/>
      </c>
      <c r="AG23" s="144">
        <f>(R23/B23)*10</f>
        <v>2.5983068713923734</v>
      </c>
      <c r="AH23" s="179">
        <f>(S23/C23)*10</f>
        <v>2.3757143100519302</v>
      </c>
      <c r="AI23" s="179">
        <f t="shared" ref="AI23:AS23" si="15">IF(T18="","",(T23/D23)*10)</f>
        <v>2.363592154138149</v>
      </c>
      <c r="AJ23" s="179">
        <f t="shared" si="15"/>
        <v>2.8478316593348785</v>
      </c>
      <c r="AK23" s="179">
        <f t="shared" si="15"/>
        <v>2.895775220890676</v>
      </c>
      <c r="AL23" s="179">
        <f t="shared" si="15"/>
        <v>2.9687767979556323</v>
      </c>
      <c r="AM23" s="179">
        <f t="shared" si="15"/>
        <v>3.0270235404625998</v>
      </c>
      <c r="AN23" s="179">
        <f t="shared" si="15"/>
        <v>2.8270139600458304</v>
      </c>
      <c r="AO23" s="179">
        <f t="shared" si="15"/>
        <v>3.1505149144959335</v>
      </c>
      <c r="AP23" s="179">
        <f t="shared" si="15"/>
        <v>3.012412183728137</v>
      </c>
      <c r="AQ23" s="179">
        <f t="shared" si="15"/>
        <v>2.9591985197702608</v>
      </c>
      <c r="AR23" s="179">
        <f t="shared" si="15"/>
        <v>3.0058592729651683</v>
      </c>
      <c r="AS23" s="179" t="str">
        <f t="shared" si="15"/>
        <v/>
      </c>
      <c r="AT23" s="349" t="str">
        <f t="shared" si="6"/>
        <v/>
      </c>
      <c r="AW23" s="123"/>
    </row>
    <row r="24" spans="1:49" x14ac:dyDescent="0.25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AW24" s="123"/>
    </row>
    <row r="25" spans="1:49" ht="15.75" thickBot="1" x14ac:dyDescent="0.3">
      <c r="O25" s="125" t="s">
        <v>1</v>
      </c>
      <c r="AE25" s="401">
        <v>1000</v>
      </c>
      <c r="AT25" s="401" t="s">
        <v>47</v>
      </c>
      <c r="AW25" s="123"/>
    </row>
    <row r="26" spans="1:49" ht="20.100000000000001" customHeight="1" x14ac:dyDescent="0.25">
      <c r="A26" s="437" t="s">
        <v>2</v>
      </c>
      <c r="B26" s="439" t="s">
        <v>72</v>
      </c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4"/>
      <c r="O26" s="435" t="s">
        <v>131</v>
      </c>
      <c r="Q26" s="440" t="s">
        <v>3</v>
      </c>
      <c r="R26" s="432" t="s">
        <v>72</v>
      </c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4"/>
      <c r="AE26" s="435" t="s">
        <v>131</v>
      </c>
      <c r="AG26" s="432" t="s">
        <v>72</v>
      </c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4"/>
      <c r="AT26" s="435" t="str">
        <f>AE26</f>
        <v>D       2022/2021</v>
      </c>
      <c r="AW26" s="123"/>
    </row>
    <row r="27" spans="1:49" ht="20.100000000000001" customHeight="1" thickBot="1" x14ac:dyDescent="0.3">
      <c r="A27" s="438"/>
      <c r="B27" s="117">
        <v>2010</v>
      </c>
      <c r="C27" s="153">
        <v>2011</v>
      </c>
      <c r="D27" s="153">
        <v>2012</v>
      </c>
      <c r="E27" s="153">
        <v>2013</v>
      </c>
      <c r="F27" s="153">
        <v>2014</v>
      </c>
      <c r="G27" s="153">
        <v>2015</v>
      </c>
      <c r="H27" s="153">
        <v>2016</v>
      </c>
      <c r="I27" s="151">
        <v>2017</v>
      </c>
      <c r="J27" s="204">
        <v>2018</v>
      </c>
      <c r="K27" s="153">
        <v>2019</v>
      </c>
      <c r="L27" s="330">
        <v>2020</v>
      </c>
      <c r="M27" s="330">
        <v>2021</v>
      </c>
      <c r="N27" s="151">
        <v>2022</v>
      </c>
      <c r="O27" s="436"/>
      <c r="Q27" s="441"/>
      <c r="R27" s="30">
        <v>2010</v>
      </c>
      <c r="S27" s="153">
        <v>2011</v>
      </c>
      <c r="T27" s="153">
        <v>2012</v>
      </c>
      <c r="U27" s="153">
        <v>2013</v>
      </c>
      <c r="V27" s="153">
        <v>2014</v>
      </c>
      <c r="W27" s="153">
        <v>2015</v>
      </c>
      <c r="X27" s="153">
        <v>2016</v>
      </c>
      <c r="Y27" s="153">
        <v>2017</v>
      </c>
      <c r="Z27" s="153">
        <v>2018</v>
      </c>
      <c r="AA27" s="153">
        <v>2019</v>
      </c>
      <c r="AB27" s="153">
        <v>2020</v>
      </c>
      <c r="AC27" s="153">
        <v>2021</v>
      </c>
      <c r="AD27" s="151">
        <v>2022</v>
      </c>
      <c r="AE27" s="436"/>
      <c r="AG27" s="30">
        <v>2010</v>
      </c>
      <c r="AH27" s="153">
        <v>2011</v>
      </c>
      <c r="AI27" s="153">
        <v>2012</v>
      </c>
      <c r="AJ27" s="153">
        <v>2013</v>
      </c>
      <c r="AK27" s="153">
        <v>2014</v>
      </c>
      <c r="AL27" s="153">
        <v>2015</v>
      </c>
      <c r="AM27" s="153">
        <v>2016</v>
      </c>
      <c r="AN27" s="153">
        <v>2017</v>
      </c>
      <c r="AO27" s="204">
        <v>2018</v>
      </c>
      <c r="AP27" s="153">
        <v>2019</v>
      </c>
      <c r="AQ27" s="153">
        <v>2020</v>
      </c>
      <c r="AR27" s="153">
        <v>2021</v>
      </c>
      <c r="AS27" s="151">
        <v>2022</v>
      </c>
      <c r="AT27" s="436"/>
      <c r="AW27" s="123"/>
    </row>
    <row r="28" spans="1:49" ht="3" customHeight="1" thickBot="1" x14ac:dyDescent="0.3">
      <c r="A28" s="403" t="s">
        <v>89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4"/>
      <c r="Q28" s="403"/>
      <c r="R28" s="405">
        <v>2010</v>
      </c>
      <c r="S28" s="405">
        <v>2011</v>
      </c>
      <c r="T28" s="405">
        <v>2012</v>
      </c>
      <c r="U28" s="405"/>
      <c r="V28" s="405"/>
      <c r="W28" s="405"/>
      <c r="X28" s="405"/>
      <c r="Y28" s="405"/>
      <c r="Z28" s="402"/>
      <c r="AA28" s="402"/>
      <c r="AB28" s="402"/>
      <c r="AC28" s="402"/>
      <c r="AD28" s="405"/>
      <c r="AE28" s="406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4"/>
      <c r="AW28" s="123"/>
    </row>
    <row r="29" spans="1:49" ht="20.100000000000001" customHeight="1" x14ac:dyDescent="0.25">
      <c r="A29" s="138" t="s">
        <v>73</v>
      </c>
      <c r="B29" s="133">
        <v>85580.320000000022</v>
      </c>
      <c r="C29" s="174">
        <v>80916.799999999988</v>
      </c>
      <c r="D29" s="174">
        <v>125346.10000000003</v>
      </c>
      <c r="E29" s="174">
        <v>120157.7999999999</v>
      </c>
      <c r="F29" s="174">
        <v>101957.16000000005</v>
      </c>
      <c r="G29" s="174">
        <v>91780.269999999946</v>
      </c>
      <c r="H29" s="174">
        <v>94208.579999999958</v>
      </c>
      <c r="I29" s="174">
        <v>96265.579999999973</v>
      </c>
      <c r="J29" s="174">
        <v>124755.04</v>
      </c>
      <c r="K29" s="174">
        <v>116531.85999999993</v>
      </c>
      <c r="L29" s="174">
        <v>101982.0299999999</v>
      </c>
      <c r="M29" s="174">
        <v>105458.75000000004</v>
      </c>
      <c r="N29" s="130">
        <v>100052.16999999998</v>
      </c>
      <c r="O29" s="407">
        <f>IF(N29="","",(N29-M29)/M29)</f>
        <v>-5.1267249042872762E-2</v>
      </c>
      <c r="Q29" s="127" t="s">
        <v>73</v>
      </c>
      <c r="R29" s="45">
        <v>23270.865999999998</v>
      </c>
      <c r="S29" s="174">
        <v>22495.121000000003</v>
      </c>
      <c r="T29" s="174">
        <v>24799.759999999984</v>
      </c>
      <c r="U29" s="174">
        <v>25615.480000000018</v>
      </c>
      <c r="V29" s="174">
        <v>29400.613000000012</v>
      </c>
      <c r="W29" s="174">
        <v>25803.076000000012</v>
      </c>
      <c r="X29" s="174">
        <v>26846.136999999999</v>
      </c>
      <c r="Y29" s="174">
        <v>26379.177</v>
      </c>
      <c r="Z29" s="174">
        <v>31298.861000000001</v>
      </c>
      <c r="AA29" s="174">
        <v>31619.378999999994</v>
      </c>
      <c r="AB29" s="174">
        <v>28181.773000000012</v>
      </c>
      <c r="AC29" s="174">
        <v>29929.548000000032</v>
      </c>
      <c r="AD29" s="130">
        <v>27951.314000000002</v>
      </c>
      <c r="AE29" s="407">
        <f>IF(AD29="","",(AD29-AC29)/AC29)</f>
        <v>-6.60963540110939E-2</v>
      </c>
      <c r="AG29" s="229">
        <f t="shared" ref="AG29:AS44" si="16">(R29/B29)*10</f>
        <v>2.7191842704023532</v>
      </c>
      <c r="AH29" s="177">
        <f t="shared" si="16"/>
        <v>2.7800309700828514</v>
      </c>
      <c r="AI29" s="177">
        <f t="shared" si="16"/>
        <v>1.9785027216642543</v>
      </c>
      <c r="AJ29" s="177">
        <f t="shared" si="16"/>
        <v>2.1318199900464254</v>
      </c>
      <c r="AK29" s="177">
        <f t="shared" si="16"/>
        <v>2.8836241613634588</v>
      </c>
      <c r="AL29" s="177">
        <f t="shared" si="16"/>
        <v>2.8113968285340656</v>
      </c>
      <c r="AM29" s="177">
        <f t="shared" si="16"/>
        <v>2.849648832409958</v>
      </c>
      <c r="AN29" s="177">
        <f t="shared" si="16"/>
        <v>2.7402501496381166</v>
      </c>
      <c r="AO29" s="177">
        <f t="shared" si="16"/>
        <v>2.5088253749107055</v>
      </c>
      <c r="AP29" s="177">
        <f t="shared" si="16"/>
        <v>2.713367743379365</v>
      </c>
      <c r="AQ29" s="177">
        <f t="shared" si="16"/>
        <v>2.7634057686437541</v>
      </c>
      <c r="AR29" s="177">
        <f t="shared" si="16"/>
        <v>2.8380336387450091</v>
      </c>
      <c r="AS29" s="177">
        <f t="shared" si="16"/>
        <v>2.7936739403053434</v>
      </c>
      <c r="AT29" s="407">
        <f t="shared" ref="AT29" si="17">IF(AS29="","",(AS29-AR29)/AR29)</f>
        <v>-1.5630434338079851E-2</v>
      </c>
      <c r="AW29" s="123"/>
    </row>
    <row r="30" spans="1:49" ht="20.100000000000001" customHeight="1" x14ac:dyDescent="0.25">
      <c r="A30" s="139" t="s">
        <v>74</v>
      </c>
      <c r="B30" s="135">
        <v>88844.739999999976</v>
      </c>
      <c r="C30" s="175">
        <v>127722.29999999996</v>
      </c>
      <c r="D30" s="175">
        <v>128469.03999999996</v>
      </c>
      <c r="E30" s="175">
        <v>149512.51999999999</v>
      </c>
      <c r="F30" s="175">
        <v>109776.64999999998</v>
      </c>
      <c r="G30" s="175">
        <v>98756.11</v>
      </c>
      <c r="H30" s="175">
        <v>114532.42999999993</v>
      </c>
      <c r="I30" s="175">
        <v>102519.81000000003</v>
      </c>
      <c r="J30" s="175">
        <v>148191.60999999999</v>
      </c>
      <c r="K30" s="175">
        <v>114647.40999999992</v>
      </c>
      <c r="L30" s="175">
        <v>104015.04000000004</v>
      </c>
      <c r="M30" s="175">
        <v>107674.22000000006</v>
      </c>
      <c r="N30" s="137">
        <v>108395.62000000001</v>
      </c>
      <c r="O30" s="337">
        <f t="shared" ref="O30:O45" si="18">IF(N30="","",(N30-M30)/M30)</f>
        <v>6.6998395716258742E-3</v>
      </c>
      <c r="Q30" s="127" t="s">
        <v>74</v>
      </c>
      <c r="R30" s="24">
        <v>24769.378999999986</v>
      </c>
      <c r="S30" s="175">
        <v>26090.180999999997</v>
      </c>
      <c r="T30" s="175">
        <v>26845.964000000011</v>
      </c>
      <c r="U30" s="175">
        <v>29407.368999999981</v>
      </c>
      <c r="V30" s="175">
        <v>29868.044999999998</v>
      </c>
      <c r="W30" s="175">
        <v>27835.92599999997</v>
      </c>
      <c r="X30" s="175">
        <v>29206.410000000018</v>
      </c>
      <c r="Y30" s="175">
        <v>26234.001999999982</v>
      </c>
      <c r="Z30" s="175">
        <v>31644.39</v>
      </c>
      <c r="AA30" s="175">
        <v>32055.040000000023</v>
      </c>
      <c r="AB30" s="175">
        <v>26905.675000000007</v>
      </c>
      <c r="AC30" s="175">
        <v>29585.051999999989</v>
      </c>
      <c r="AD30" s="137">
        <v>30994.235000000022</v>
      </c>
      <c r="AE30" s="337">
        <f t="shared" ref="AE30:AE45" si="19">IF(AD30="","",(AD30-AC30)/AC30)</f>
        <v>4.763158773559141E-2</v>
      </c>
      <c r="AG30" s="230">
        <f t="shared" si="16"/>
        <v>2.7879398375187985</v>
      </c>
      <c r="AH30" s="178">
        <f t="shared" si="16"/>
        <v>2.0427271510143492</v>
      </c>
      <c r="AI30" s="178">
        <f t="shared" si="16"/>
        <v>2.0896835533292704</v>
      </c>
      <c r="AJ30" s="178">
        <f t="shared" si="16"/>
        <v>1.9668833753855519</v>
      </c>
      <c r="AK30" s="178">
        <f t="shared" si="16"/>
        <v>2.7208012815111413</v>
      </c>
      <c r="AL30" s="178">
        <f t="shared" si="16"/>
        <v>2.8186535496385967</v>
      </c>
      <c r="AM30" s="178">
        <f t="shared" si="16"/>
        <v>2.5500559099287456</v>
      </c>
      <c r="AN30" s="178">
        <f t="shared" si="16"/>
        <v>2.5589202711163801</v>
      </c>
      <c r="AO30" s="178">
        <f t="shared" si="16"/>
        <v>2.135369876877645</v>
      </c>
      <c r="AP30" s="178">
        <f t="shared" si="16"/>
        <v>2.795967218099392</v>
      </c>
      <c r="AQ30" s="178">
        <f t="shared" si="16"/>
        <v>2.5867100565456687</v>
      </c>
      <c r="AR30" s="178">
        <f t="shared" si="16"/>
        <v>2.7476448865847343</v>
      </c>
      <c r="AS30" s="178">
        <f t="shared" ref="AS30" si="20">(AD30/N30)*10</f>
        <v>2.8593623063367342</v>
      </c>
      <c r="AT30" s="337">
        <f t="shared" ref="AT30" si="21">IF(AS30="","",(AS30-AR30)/AR30)</f>
        <v>4.0659337128118596E-2</v>
      </c>
      <c r="AW30" s="123"/>
    </row>
    <row r="31" spans="1:49" ht="20.100000000000001" customHeight="1" x14ac:dyDescent="0.25">
      <c r="A31" s="139" t="s">
        <v>75</v>
      </c>
      <c r="B31" s="135">
        <v>163017.80000000002</v>
      </c>
      <c r="C31" s="175">
        <v>124161.32999999994</v>
      </c>
      <c r="D31" s="175">
        <v>181017.38999999993</v>
      </c>
      <c r="E31" s="175">
        <v>128321.88000000003</v>
      </c>
      <c r="F31" s="175">
        <v>109180.21999999993</v>
      </c>
      <c r="G31" s="175">
        <v>128703.72000000002</v>
      </c>
      <c r="H31" s="175">
        <v>167047.14999999997</v>
      </c>
      <c r="I31" s="175">
        <v>131035.77999999998</v>
      </c>
      <c r="J31" s="175">
        <v>136350.32999999999</v>
      </c>
      <c r="K31" s="175">
        <v>131403.34</v>
      </c>
      <c r="L31" s="175">
        <v>117972.88000000002</v>
      </c>
      <c r="M31" s="175">
        <v>151017.85000000006</v>
      </c>
      <c r="N31" s="137">
        <v>137278.52999999985</v>
      </c>
      <c r="O31" s="337">
        <f t="shared" si="18"/>
        <v>-9.0978119473957578E-2</v>
      </c>
      <c r="Q31" s="127" t="s">
        <v>75</v>
      </c>
      <c r="R31" s="24">
        <v>34176.324999999983</v>
      </c>
      <c r="S31" s="175">
        <v>30181.553999999996</v>
      </c>
      <c r="T31" s="175">
        <v>34669.633000000002</v>
      </c>
      <c r="U31" s="175">
        <v>29423.860999999994</v>
      </c>
      <c r="V31" s="175">
        <v>29544.088000000018</v>
      </c>
      <c r="W31" s="175">
        <v>34831.201999999983</v>
      </c>
      <c r="X31" s="175">
        <v>34959.243999999999</v>
      </c>
      <c r="Y31" s="175">
        <v>36752.83499999997</v>
      </c>
      <c r="Z31" s="175">
        <v>36699.917000000001</v>
      </c>
      <c r="AA31" s="175">
        <v>35665.698999999964</v>
      </c>
      <c r="AB31" s="175">
        <v>30966.271999999997</v>
      </c>
      <c r="AC31" s="175">
        <v>41188.165999999976</v>
      </c>
      <c r="AD31" s="137">
        <v>38743.842000000011</v>
      </c>
      <c r="AE31" s="337">
        <f t="shared" si="19"/>
        <v>-5.9345298355842444E-2</v>
      </c>
      <c r="AG31" s="230">
        <f t="shared" si="16"/>
        <v>2.0964781146598703</v>
      </c>
      <c r="AH31" s="178">
        <f t="shared" si="16"/>
        <v>2.4308336581123937</v>
      </c>
      <c r="AI31" s="178">
        <f t="shared" si="16"/>
        <v>1.9152653234034593</v>
      </c>
      <c r="AJ31" s="178">
        <f t="shared" si="16"/>
        <v>2.2929730300085991</v>
      </c>
      <c r="AK31" s="178">
        <f t="shared" si="16"/>
        <v>2.7059927155303445</v>
      </c>
      <c r="AL31" s="178">
        <f t="shared" si="16"/>
        <v>2.7063088774745574</v>
      </c>
      <c r="AM31" s="178">
        <f t="shared" si="16"/>
        <v>2.0927770392969895</v>
      </c>
      <c r="AN31" s="178">
        <f t="shared" si="16"/>
        <v>2.8047938509619263</v>
      </c>
      <c r="AO31" s="178">
        <f t="shared" si="16"/>
        <v>2.691589892008329</v>
      </c>
      <c r="AP31" s="178">
        <f t="shared" si="16"/>
        <v>2.7142155595131729</v>
      </c>
      <c r="AQ31" s="178">
        <f t="shared" si="16"/>
        <v>2.6248636127218381</v>
      </c>
      <c r="AR31" s="178">
        <f t="shared" si="16"/>
        <v>2.7273707048537608</v>
      </c>
      <c r="AS31" s="178">
        <f t="shared" ref="AS31" si="22">(AD31/N31)*10</f>
        <v>2.8222797840274119</v>
      </c>
      <c r="AT31" s="337">
        <f t="shared" ref="AT31" si="23">IF(AS31="","",(AS31-AR31)/AR31)</f>
        <v>3.4798745548137743E-2</v>
      </c>
      <c r="AW31" s="123"/>
    </row>
    <row r="32" spans="1:49" ht="20.100000000000001" customHeight="1" x14ac:dyDescent="0.25">
      <c r="A32" s="139" t="s">
        <v>76</v>
      </c>
      <c r="B32" s="135">
        <v>129054.22999999992</v>
      </c>
      <c r="C32" s="175">
        <v>143928.69999999998</v>
      </c>
      <c r="D32" s="175">
        <v>130551.29999999993</v>
      </c>
      <c r="E32" s="175">
        <v>168057.08999999997</v>
      </c>
      <c r="F32" s="175">
        <v>116200.55999999991</v>
      </c>
      <c r="G32" s="175">
        <v>126285.80000000003</v>
      </c>
      <c r="H32" s="175">
        <v>162799.5</v>
      </c>
      <c r="I32" s="175">
        <v>135156.71</v>
      </c>
      <c r="J32" s="175">
        <v>164204.01</v>
      </c>
      <c r="K32" s="175">
        <v>132405.87000000008</v>
      </c>
      <c r="L32" s="175">
        <v>104241.91999999998</v>
      </c>
      <c r="M32" s="175">
        <v>134300.00000000003</v>
      </c>
      <c r="N32" s="137">
        <v>130793.70000000006</v>
      </c>
      <c r="O32" s="337">
        <f t="shared" si="18"/>
        <v>-2.6107967237527722E-2</v>
      </c>
      <c r="Q32" s="127" t="s">
        <v>76</v>
      </c>
      <c r="R32" s="24">
        <v>29571.834999999992</v>
      </c>
      <c r="S32" s="175">
        <v>27556.182000000004</v>
      </c>
      <c r="T32" s="175">
        <v>27462.67</v>
      </c>
      <c r="U32" s="175">
        <v>33693.252999999975</v>
      </c>
      <c r="V32" s="175">
        <v>31434.276000000013</v>
      </c>
      <c r="W32" s="175">
        <v>35272.59899999998</v>
      </c>
      <c r="X32" s="175">
        <v>32738.878999999994</v>
      </c>
      <c r="Y32" s="175">
        <v>32002.925999999999</v>
      </c>
      <c r="Z32" s="175">
        <v>37177.171999999999</v>
      </c>
      <c r="AA32" s="175">
        <v>34138.758999999991</v>
      </c>
      <c r="AB32" s="175">
        <v>27197.232999999986</v>
      </c>
      <c r="AC32" s="175">
        <v>35728.330000000016</v>
      </c>
      <c r="AD32" s="137">
        <v>35787.390000000007</v>
      </c>
      <c r="AE32" s="337">
        <f t="shared" si="19"/>
        <v>1.6530299624972779E-3</v>
      </c>
      <c r="AG32" s="230">
        <f t="shared" si="16"/>
        <v>2.2914270225780289</v>
      </c>
      <c r="AH32" s="178">
        <f t="shared" si="16"/>
        <v>1.9145717289185553</v>
      </c>
      <c r="AI32" s="178">
        <f t="shared" si="16"/>
        <v>2.1035922277296368</v>
      </c>
      <c r="AJ32" s="178">
        <f t="shared" si="16"/>
        <v>2.004869476200021</v>
      </c>
      <c r="AK32" s="178">
        <f t="shared" si="16"/>
        <v>2.7051742263548508</v>
      </c>
      <c r="AL32" s="178">
        <f t="shared" si="16"/>
        <v>2.7930772105810764</v>
      </c>
      <c r="AM32" s="178">
        <f t="shared" si="16"/>
        <v>2.0109938298336294</v>
      </c>
      <c r="AN32" s="178">
        <f t="shared" si="16"/>
        <v>2.3678384891138591</v>
      </c>
      <c r="AO32" s="178">
        <f t="shared" si="16"/>
        <v>2.2640842936783332</v>
      </c>
      <c r="AP32" s="178">
        <f t="shared" si="16"/>
        <v>2.578341806144997</v>
      </c>
      <c r="AQ32" s="178">
        <f t="shared" si="16"/>
        <v>2.6090495071464521</v>
      </c>
      <c r="AR32" s="178">
        <f t="shared" si="16"/>
        <v>2.6603373045420708</v>
      </c>
      <c r="AS32" s="178">
        <f t="shared" ref="AS32" si="24">(AD32/N32)*10</f>
        <v>2.7361707788677885</v>
      </c>
      <c r="AT32" s="337">
        <f t="shared" ref="AT32" si="25">IF(AS32="","",(AS32-AR32)/AR32)</f>
        <v>2.8505210296545836E-2</v>
      </c>
      <c r="AW32" s="123"/>
    </row>
    <row r="33" spans="1:49" ht="20.100000000000001" customHeight="1" x14ac:dyDescent="0.25">
      <c r="A33" s="139" t="s">
        <v>77</v>
      </c>
      <c r="B33" s="135">
        <v>118132.11000000003</v>
      </c>
      <c r="C33" s="175">
        <v>147173.66999999995</v>
      </c>
      <c r="D33" s="175">
        <v>167545.44000000024</v>
      </c>
      <c r="E33" s="175">
        <v>131905.74000000005</v>
      </c>
      <c r="F33" s="175">
        <v>115807.50000000003</v>
      </c>
      <c r="G33" s="175">
        <v>114798.86000000002</v>
      </c>
      <c r="H33" s="175">
        <v>138304.09999999992</v>
      </c>
      <c r="I33" s="175">
        <v>134536.19999999998</v>
      </c>
      <c r="J33" s="175">
        <v>144042.04</v>
      </c>
      <c r="K33" s="175">
        <v>143487.67999999993</v>
      </c>
      <c r="L33" s="175">
        <v>113189.59999999996</v>
      </c>
      <c r="M33" s="175">
        <v>131070.36999999986</v>
      </c>
      <c r="N33" s="137"/>
      <c r="O33" s="337" t="str">
        <f t="shared" si="18"/>
        <v/>
      </c>
      <c r="Q33" s="127" t="s">
        <v>77</v>
      </c>
      <c r="R33" s="24">
        <v>29004.790999999972</v>
      </c>
      <c r="S33" s="175">
        <v>32396.498</v>
      </c>
      <c r="T33" s="175">
        <v>31705.719999999998</v>
      </c>
      <c r="U33" s="175">
        <v>31122.389999999996</v>
      </c>
      <c r="V33" s="175">
        <v>31058.100000000006</v>
      </c>
      <c r="W33" s="175">
        <v>31539.86900000001</v>
      </c>
      <c r="X33" s="175">
        <v>33068.363999999994</v>
      </c>
      <c r="Y33" s="175">
        <v>35573.933999999957</v>
      </c>
      <c r="Z33" s="175">
        <v>34606.108999999997</v>
      </c>
      <c r="AA33" s="175">
        <v>36493.042000000009</v>
      </c>
      <c r="AB33" s="175">
        <v>28939.759999999998</v>
      </c>
      <c r="AC33" s="175">
        <v>35164.128999999986</v>
      </c>
      <c r="AD33" s="137"/>
      <c r="AE33" s="337" t="str">
        <f t="shared" si="19"/>
        <v/>
      </c>
      <c r="AG33" s="230">
        <f t="shared" si="16"/>
        <v>2.4552842575993914</v>
      </c>
      <c r="AH33" s="178">
        <f t="shared" si="16"/>
        <v>2.2012427902355096</v>
      </c>
      <c r="AI33" s="178">
        <f t="shared" si="16"/>
        <v>1.8923654382954234</v>
      </c>
      <c r="AJ33" s="178">
        <f t="shared" si="16"/>
        <v>2.3594416740317734</v>
      </c>
      <c r="AK33" s="178">
        <f t="shared" si="16"/>
        <v>2.6818729356906932</v>
      </c>
      <c r="AL33" s="178">
        <f t="shared" si="16"/>
        <v>2.7474026310017368</v>
      </c>
      <c r="AM33" s="178">
        <f t="shared" si="16"/>
        <v>2.3909894211379137</v>
      </c>
      <c r="AN33" s="178">
        <f t="shared" si="16"/>
        <v>2.6441904855347453</v>
      </c>
      <c r="AO33" s="178">
        <f t="shared" si="16"/>
        <v>2.4025006171809284</v>
      </c>
      <c r="AP33" s="178">
        <f t="shared" si="16"/>
        <v>2.5432874794546838</v>
      </c>
      <c r="AQ33" s="178">
        <f t="shared" si="16"/>
        <v>2.5567507968930014</v>
      </c>
      <c r="AR33" s="178">
        <f t="shared" si="16"/>
        <v>2.6828434984962675</v>
      </c>
      <c r="AS33" s="178"/>
      <c r="AT33" s="337"/>
      <c r="AW33" s="123"/>
    </row>
    <row r="34" spans="1:49" ht="20.100000000000001" customHeight="1" x14ac:dyDescent="0.25">
      <c r="A34" s="139" t="s">
        <v>78</v>
      </c>
      <c r="B34" s="135">
        <v>135211.27999999997</v>
      </c>
      <c r="C34" s="175">
        <v>175317.34000000005</v>
      </c>
      <c r="D34" s="175">
        <v>118154.39000000004</v>
      </c>
      <c r="E34" s="175">
        <v>152399.24000000002</v>
      </c>
      <c r="F34" s="175">
        <v>114737.72999999998</v>
      </c>
      <c r="G34" s="175">
        <v>115427.66999999995</v>
      </c>
      <c r="H34" s="175">
        <v>126613.06000000001</v>
      </c>
      <c r="I34" s="175">
        <v>156897.32000000004</v>
      </c>
      <c r="J34" s="175">
        <v>146611.98000000001</v>
      </c>
      <c r="K34" s="175">
        <v>114891.16999999987</v>
      </c>
      <c r="L34" s="175">
        <v>131146.98999999996</v>
      </c>
      <c r="M34" s="175">
        <v>137127.59</v>
      </c>
      <c r="N34" s="137"/>
      <c r="O34" s="337" t="str">
        <f t="shared" si="18"/>
        <v/>
      </c>
      <c r="Q34" s="127" t="s">
        <v>78</v>
      </c>
      <c r="R34" s="24">
        <v>28421.635000000002</v>
      </c>
      <c r="S34" s="175">
        <v>31101.468000000008</v>
      </c>
      <c r="T34" s="175">
        <v>27821.58</v>
      </c>
      <c r="U34" s="175">
        <v>30041.770000000019</v>
      </c>
      <c r="V34" s="175">
        <v>29496.788000000015</v>
      </c>
      <c r="W34" s="175">
        <v>31068.588000000022</v>
      </c>
      <c r="X34" s="175">
        <v>31963.873999999989</v>
      </c>
      <c r="Y34" s="175">
        <v>36419.877999999997</v>
      </c>
      <c r="Z34" s="175">
        <v>35474.750999999997</v>
      </c>
      <c r="AA34" s="175">
        <v>29960.277999999991</v>
      </c>
      <c r="AB34" s="175">
        <v>34243.893000000018</v>
      </c>
      <c r="AC34" s="175">
        <v>36752.535999999971</v>
      </c>
      <c r="AD34" s="137"/>
      <c r="AE34" s="337" t="str">
        <f t="shared" si="19"/>
        <v/>
      </c>
      <c r="AG34" s="230">
        <f t="shared" si="16"/>
        <v>2.1020165625234823</v>
      </c>
      <c r="AH34" s="178">
        <f t="shared" si="16"/>
        <v>1.7740098041642658</v>
      </c>
      <c r="AI34" s="178">
        <f t="shared" si="16"/>
        <v>2.354680177351006</v>
      </c>
      <c r="AJ34" s="178">
        <f t="shared" si="16"/>
        <v>1.9712545810595916</v>
      </c>
      <c r="AK34" s="178">
        <f t="shared" si="16"/>
        <v>2.5708010782503732</v>
      </c>
      <c r="AL34" s="178">
        <f t="shared" si="16"/>
        <v>2.691606613908089</v>
      </c>
      <c r="AM34" s="178">
        <f t="shared" si="16"/>
        <v>2.5245321454200687</v>
      </c>
      <c r="AN34" s="178">
        <f t="shared" si="16"/>
        <v>2.3212555829506831</v>
      </c>
      <c r="AO34" s="178">
        <f t="shared" si="16"/>
        <v>2.4196352167128494</v>
      </c>
      <c r="AP34" s="178">
        <f t="shared" si="16"/>
        <v>2.6077093653063175</v>
      </c>
      <c r="AQ34" s="178">
        <f t="shared" si="16"/>
        <v>2.6111078111666934</v>
      </c>
      <c r="AR34" s="178">
        <f t="shared" si="16"/>
        <v>2.6801707810951809</v>
      </c>
      <c r="AS34" s="178"/>
      <c r="AT34" s="337"/>
      <c r="AW34" s="123"/>
    </row>
    <row r="35" spans="1:49" ht="20.100000000000001" customHeight="1" x14ac:dyDescent="0.25">
      <c r="A35" s="139" t="s">
        <v>79</v>
      </c>
      <c r="B35" s="135">
        <v>127394.07999999993</v>
      </c>
      <c r="C35" s="175">
        <v>153173.20000000004</v>
      </c>
      <c r="D35" s="175">
        <v>157184.51</v>
      </c>
      <c r="E35" s="175">
        <v>153334.56</v>
      </c>
      <c r="F35" s="175">
        <v>127866.06000000003</v>
      </c>
      <c r="G35" s="175">
        <v>125620.06999999993</v>
      </c>
      <c r="H35" s="175">
        <v>136980</v>
      </c>
      <c r="I35" s="175">
        <v>143925.01</v>
      </c>
      <c r="J35" s="175">
        <v>137723</v>
      </c>
      <c r="K35" s="175">
        <v>141500.09</v>
      </c>
      <c r="L35" s="175">
        <v>149245.17000000007</v>
      </c>
      <c r="M35" s="175">
        <v>121175.88999999987</v>
      </c>
      <c r="N35" s="137"/>
      <c r="O35" s="337" t="str">
        <f t="shared" si="18"/>
        <v/>
      </c>
      <c r="Q35" s="127" t="s">
        <v>79</v>
      </c>
      <c r="R35" s="24">
        <v>32779.412000000004</v>
      </c>
      <c r="S35" s="175">
        <v>32399.374999999993</v>
      </c>
      <c r="T35" s="175">
        <v>32672.658999999996</v>
      </c>
      <c r="U35" s="175">
        <v>33859.816999999988</v>
      </c>
      <c r="V35" s="175">
        <v>36267.96699999999</v>
      </c>
      <c r="W35" s="175">
        <v>36630.704999999973</v>
      </c>
      <c r="X35" s="175">
        <v>36275.366999999962</v>
      </c>
      <c r="Y35" s="175">
        <v>35138.28200000005</v>
      </c>
      <c r="Z35" s="175">
        <v>35499.514000000003</v>
      </c>
      <c r="AA35" s="175">
        <v>41925.194999999985</v>
      </c>
      <c r="AB35" s="175">
        <v>39852.698999999964</v>
      </c>
      <c r="AC35" s="175">
        <v>34988.748999999974</v>
      </c>
      <c r="AD35" s="137"/>
      <c r="AE35" s="337" t="str">
        <f t="shared" si="19"/>
        <v/>
      </c>
      <c r="AG35" s="230">
        <f t="shared" si="16"/>
        <v>2.5730718413288924</v>
      </c>
      <c r="AH35" s="178">
        <f t="shared" si="16"/>
        <v>2.1152117341675951</v>
      </c>
      <c r="AI35" s="178">
        <f t="shared" si="16"/>
        <v>2.0786182429808124</v>
      </c>
      <c r="AJ35" s="178">
        <f t="shared" si="16"/>
        <v>2.2082312689324564</v>
      </c>
      <c r="AK35" s="178">
        <f t="shared" si="16"/>
        <v>2.8364029516511247</v>
      </c>
      <c r="AL35" s="178">
        <f t="shared" si="16"/>
        <v>2.9159914494554884</v>
      </c>
      <c r="AM35" s="178">
        <f t="shared" si="16"/>
        <v>2.6482236092860245</v>
      </c>
      <c r="AN35" s="178">
        <f t="shared" si="16"/>
        <v>2.4414298807413699</v>
      </c>
      <c r="AO35" s="178">
        <f t="shared" si="16"/>
        <v>2.5776024338708856</v>
      </c>
      <c r="AP35" s="178">
        <f t="shared" si="16"/>
        <v>2.962909422884465</v>
      </c>
      <c r="AQ35" s="178">
        <f t="shared" si="16"/>
        <v>2.6702840031607016</v>
      </c>
      <c r="AR35" s="178">
        <f t="shared" si="16"/>
        <v>2.8874348684379387</v>
      </c>
      <c r="AS35" s="178"/>
      <c r="AT35" s="337"/>
      <c r="AW35" s="123"/>
    </row>
    <row r="36" spans="1:49" ht="20.100000000000001" customHeight="1" x14ac:dyDescent="0.25">
      <c r="A36" s="139" t="s">
        <v>80</v>
      </c>
      <c r="B36" s="135">
        <v>84144.9</v>
      </c>
      <c r="C36" s="175">
        <v>93566.699999999968</v>
      </c>
      <c r="D36" s="175">
        <v>109659.02</v>
      </c>
      <c r="E36" s="175">
        <v>85683.409999999989</v>
      </c>
      <c r="F36" s="175">
        <v>75119.589999999982</v>
      </c>
      <c r="G36" s="175">
        <v>77720.049999999974</v>
      </c>
      <c r="H36" s="175">
        <v>113987.73000000001</v>
      </c>
      <c r="I36" s="175">
        <v>109779.21999999999</v>
      </c>
      <c r="J36" s="175">
        <v>115223.08</v>
      </c>
      <c r="K36" s="175">
        <v>101102.37999999996</v>
      </c>
      <c r="L36" s="175">
        <v>89495.020000000019</v>
      </c>
      <c r="M36" s="175">
        <v>92283.700000000084</v>
      </c>
      <c r="N36" s="137"/>
      <c r="O36" s="337" t="str">
        <f t="shared" si="18"/>
        <v/>
      </c>
      <c r="Q36" s="127" t="s">
        <v>80</v>
      </c>
      <c r="R36" s="24">
        <v>21851.23599999999</v>
      </c>
      <c r="S36" s="175">
        <v>23756.94100000001</v>
      </c>
      <c r="T36" s="175">
        <v>26722.863000000001</v>
      </c>
      <c r="U36" s="175">
        <v>25745.833000000013</v>
      </c>
      <c r="V36" s="175">
        <v>21196.857</v>
      </c>
      <c r="W36" s="175">
        <v>23742.381999999994</v>
      </c>
      <c r="X36" s="175">
        <v>27458.442999999999</v>
      </c>
      <c r="Y36" s="175">
        <v>27213.074000000004</v>
      </c>
      <c r="Z36" s="175">
        <v>30488.754000000001</v>
      </c>
      <c r="AA36" s="175">
        <v>28270.806999999997</v>
      </c>
      <c r="AB36" s="175">
        <v>25817.175000000007</v>
      </c>
      <c r="AC36" s="175">
        <v>25830.83300000001</v>
      </c>
      <c r="AD36" s="137"/>
      <c r="AE36" s="337" t="str">
        <f t="shared" si="19"/>
        <v/>
      </c>
      <c r="AG36" s="230">
        <f t="shared" si="16"/>
        <v>2.596858038930463</v>
      </c>
      <c r="AH36" s="178">
        <f t="shared" si="16"/>
        <v>2.5390380338304137</v>
      </c>
      <c r="AI36" s="178">
        <f t="shared" si="16"/>
        <v>2.4369051446930676</v>
      </c>
      <c r="AJ36" s="178">
        <f t="shared" si="16"/>
        <v>3.0047628823362675</v>
      </c>
      <c r="AK36" s="178">
        <f t="shared" si="16"/>
        <v>2.8217482283915563</v>
      </c>
      <c r="AL36" s="178">
        <f t="shared" si="16"/>
        <v>3.0548593316653818</v>
      </c>
      <c r="AM36" s="178">
        <f t="shared" si="16"/>
        <v>2.4088946240090925</v>
      </c>
      <c r="AN36" s="178">
        <f t="shared" si="16"/>
        <v>2.4788911781300693</v>
      </c>
      <c r="AO36" s="178">
        <f t="shared" si="16"/>
        <v>2.6460630977752024</v>
      </c>
      <c r="AP36" s="178">
        <f t="shared" si="16"/>
        <v>2.7962553403787336</v>
      </c>
      <c r="AQ36" s="178">
        <f t="shared" si="16"/>
        <v>2.8847610738564002</v>
      </c>
      <c r="AR36" s="178">
        <f t="shared" si="16"/>
        <v>2.7990677660301859</v>
      </c>
      <c r="AS36" s="178"/>
      <c r="AT36" s="337"/>
      <c r="AW36" s="123"/>
    </row>
    <row r="37" spans="1:49" ht="20.100000000000001" customHeight="1" x14ac:dyDescent="0.25">
      <c r="A37" s="139" t="s">
        <v>81</v>
      </c>
      <c r="B37" s="135">
        <v>138558.80000000005</v>
      </c>
      <c r="C37" s="175">
        <v>155834.77000000008</v>
      </c>
      <c r="D37" s="175">
        <v>166910.12999999986</v>
      </c>
      <c r="E37" s="175">
        <v>141021.50999999992</v>
      </c>
      <c r="F37" s="175">
        <v>123949.06000000001</v>
      </c>
      <c r="G37" s="175">
        <v>108934.93999999996</v>
      </c>
      <c r="H37" s="175">
        <v>146959.93000000008</v>
      </c>
      <c r="I37" s="175">
        <v>147602.30999999997</v>
      </c>
      <c r="J37" s="175">
        <v>117229.17</v>
      </c>
      <c r="K37" s="175">
        <v>135705.82999999984</v>
      </c>
      <c r="L37" s="175">
        <v>125178.3499999999</v>
      </c>
      <c r="M37" s="175">
        <v>127605.73999999974</v>
      </c>
      <c r="N37" s="137"/>
      <c r="O37" s="337" t="str">
        <f t="shared" si="18"/>
        <v/>
      </c>
      <c r="Q37" s="127" t="s">
        <v>81</v>
      </c>
      <c r="R37" s="24">
        <v>36869.314999999995</v>
      </c>
      <c r="S37" s="175">
        <v>38144.778000000013</v>
      </c>
      <c r="T37" s="175">
        <v>35747.971000000005</v>
      </c>
      <c r="U37" s="175">
        <v>35405.063999999991</v>
      </c>
      <c r="V37" s="175">
        <v>39468.506000000016</v>
      </c>
      <c r="W37" s="175">
        <v>36656.012999999941</v>
      </c>
      <c r="X37" s="175">
        <v>39730.441999999974</v>
      </c>
      <c r="Y37" s="175">
        <v>38905.268000000018</v>
      </c>
      <c r="Z37" s="175">
        <v>37110.972999999998</v>
      </c>
      <c r="AA37" s="175">
        <v>44437.182000000023</v>
      </c>
      <c r="AB37" s="175">
        <v>35516.305999999968</v>
      </c>
      <c r="AC37" s="175">
        <v>38178.268000000004</v>
      </c>
      <c r="AD37" s="137"/>
      <c r="AE37" s="337" t="str">
        <f t="shared" si="19"/>
        <v/>
      </c>
      <c r="AG37" s="230">
        <f t="shared" si="16"/>
        <v>2.6609147163514684</v>
      </c>
      <c r="AH37" s="178">
        <f t="shared" si="16"/>
        <v>2.4477706740286518</v>
      </c>
      <c r="AI37" s="178">
        <f t="shared" si="16"/>
        <v>2.1417496349682335</v>
      </c>
      <c r="AJ37" s="178">
        <f t="shared" si="16"/>
        <v>2.5106144445623939</v>
      </c>
      <c r="AK37" s="178">
        <f t="shared" si="16"/>
        <v>3.1842521435822113</v>
      </c>
      <c r="AL37" s="178">
        <f t="shared" si="16"/>
        <v>3.3649454435831103</v>
      </c>
      <c r="AM37" s="178">
        <f t="shared" si="16"/>
        <v>2.7034880868546924</v>
      </c>
      <c r="AN37" s="178">
        <f t="shared" si="16"/>
        <v>2.6358170139749189</v>
      </c>
      <c r="AO37" s="178">
        <f t="shared" si="16"/>
        <v>3.1656773651131371</v>
      </c>
      <c r="AP37" s="178">
        <f t="shared" si="16"/>
        <v>3.2745226936823624</v>
      </c>
      <c r="AQ37" s="178">
        <f t="shared" si="16"/>
        <v>2.8372562827357921</v>
      </c>
      <c r="AR37" s="178">
        <f t="shared" si="16"/>
        <v>2.991892684451348</v>
      </c>
      <c r="AS37" s="178"/>
      <c r="AT37" s="337"/>
      <c r="AW37" s="123"/>
    </row>
    <row r="38" spans="1:49" ht="20.100000000000001" customHeight="1" x14ac:dyDescent="0.25">
      <c r="A38" s="139" t="s">
        <v>82</v>
      </c>
      <c r="B38" s="135">
        <v>122092.12999999996</v>
      </c>
      <c r="C38" s="175">
        <v>129989.20999999999</v>
      </c>
      <c r="D38" s="175">
        <v>213923.46999999977</v>
      </c>
      <c r="E38" s="175">
        <v>143278.98999999987</v>
      </c>
      <c r="F38" s="175">
        <v>142422.69000000009</v>
      </c>
      <c r="G38" s="175">
        <v>143940.27999999988</v>
      </c>
      <c r="H38" s="175">
        <v>138455.72000000012</v>
      </c>
      <c r="I38" s="175">
        <v>171460.04999999996</v>
      </c>
      <c r="J38" s="175">
        <v>167779.67</v>
      </c>
      <c r="K38" s="175">
        <v>161547.5199999999</v>
      </c>
      <c r="L38" s="175">
        <v>125255.67999999998</v>
      </c>
      <c r="M38" s="175">
        <v>128570.91999999997</v>
      </c>
      <c r="N38" s="137"/>
      <c r="O38" s="337" t="str">
        <f t="shared" si="18"/>
        <v/>
      </c>
      <c r="Q38" s="127" t="s">
        <v>82</v>
      </c>
      <c r="R38" s="24">
        <v>39727.941999999974</v>
      </c>
      <c r="S38" s="175">
        <v>40734.826999999983</v>
      </c>
      <c r="T38" s="175">
        <v>48266.111999999994</v>
      </c>
      <c r="U38" s="175">
        <v>48573.176999999916</v>
      </c>
      <c r="V38" s="175">
        <v>47199.009999999987</v>
      </c>
      <c r="W38" s="175">
        <v>49361.275999999947</v>
      </c>
      <c r="X38" s="175">
        <v>45412.628000000033</v>
      </c>
      <c r="Y38" s="175">
        <v>51801.627999999968</v>
      </c>
      <c r="Z38" s="175">
        <v>54582.834000000003</v>
      </c>
      <c r="AA38" s="175">
        <v>54939.106999999975</v>
      </c>
      <c r="AB38" s="175">
        <v>39610.614999999998</v>
      </c>
      <c r="AC38" s="175">
        <v>40325.788000000015</v>
      </c>
      <c r="AD38" s="137"/>
      <c r="AE38" s="337" t="str">
        <f t="shared" si="19"/>
        <v/>
      </c>
      <c r="AG38" s="230">
        <f t="shared" si="16"/>
        <v>3.2539314368583776</v>
      </c>
      <c r="AH38" s="178">
        <f t="shared" si="16"/>
        <v>3.1337083285605001</v>
      </c>
      <c r="AI38" s="178">
        <f t="shared" si="16"/>
        <v>2.2562326611474677</v>
      </c>
      <c r="AJ38" s="178">
        <f t="shared" si="16"/>
        <v>3.3901116276712977</v>
      </c>
      <c r="AK38" s="178">
        <f t="shared" si="16"/>
        <v>3.3140091652530894</v>
      </c>
      <c r="AL38" s="178">
        <f t="shared" si="16"/>
        <v>3.4292885910740196</v>
      </c>
      <c r="AM38" s="178">
        <f t="shared" si="16"/>
        <v>3.2799387414257781</v>
      </c>
      <c r="AN38" s="178">
        <f t="shared" si="16"/>
        <v>3.0212068642228891</v>
      </c>
      <c r="AO38" s="178">
        <f t="shared" si="16"/>
        <v>3.2532448061198354</v>
      </c>
      <c r="AP38" s="178">
        <f t="shared" si="16"/>
        <v>3.4008016340950329</v>
      </c>
      <c r="AQ38" s="178">
        <f t="shared" si="16"/>
        <v>3.1623807399392989</v>
      </c>
      <c r="AR38" s="178">
        <f t="shared" si="16"/>
        <v>3.1364625842297795</v>
      </c>
      <c r="AS38" s="178"/>
      <c r="AT38" s="337"/>
      <c r="AW38" s="123"/>
    </row>
    <row r="39" spans="1:49" ht="20.100000000000001" customHeight="1" x14ac:dyDescent="0.25">
      <c r="A39" s="139" t="s">
        <v>83</v>
      </c>
      <c r="B39" s="135">
        <v>155283.11000000002</v>
      </c>
      <c r="C39" s="175">
        <v>190846.28999999995</v>
      </c>
      <c r="D39" s="175">
        <v>164476.10999999999</v>
      </c>
      <c r="E39" s="175">
        <v>155784.03000000006</v>
      </c>
      <c r="F39" s="175">
        <v>141171.96999999974</v>
      </c>
      <c r="G39" s="175">
        <v>154005.31000000008</v>
      </c>
      <c r="H39" s="175">
        <v>193124.43999999997</v>
      </c>
      <c r="I39" s="175">
        <v>201827.3900000001</v>
      </c>
      <c r="J39" s="175">
        <v>161829.70000000001</v>
      </c>
      <c r="K39" s="175">
        <v>150815.30999999974</v>
      </c>
      <c r="L39" s="175">
        <v>141955.05999999985</v>
      </c>
      <c r="M39" s="175">
        <v>154762.83999999991</v>
      </c>
      <c r="N39" s="137"/>
      <c r="O39" s="337" t="str">
        <f t="shared" si="18"/>
        <v/>
      </c>
      <c r="Q39" s="127" t="s">
        <v>83</v>
      </c>
      <c r="R39" s="24">
        <v>50334.872000000032</v>
      </c>
      <c r="S39" s="175">
        <v>48986.57900000002</v>
      </c>
      <c r="T39" s="175">
        <v>51362.042000000016</v>
      </c>
      <c r="U39" s="175">
        <v>51289.855999999963</v>
      </c>
      <c r="V39" s="175">
        <v>48284.936000000031</v>
      </c>
      <c r="W39" s="175">
        <v>53105.856999999989</v>
      </c>
      <c r="X39" s="175">
        <v>59549.020999999986</v>
      </c>
      <c r="Y39" s="175">
        <v>59908.970000000067</v>
      </c>
      <c r="Z39" s="175">
        <v>53697.078000000001</v>
      </c>
      <c r="AA39" s="175">
        <v>48381.740000000013</v>
      </c>
      <c r="AB39" s="175">
        <v>43825.39899999999</v>
      </c>
      <c r="AC39" s="175">
        <v>46984.977000000035</v>
      </c>
      <c r="AD39" s="137"/>
      <c r="AE39" s="337" t="str">
        <f t="shared" si="19"/>
        <v/>
      </c>
      <c r="AG39" s="230">
        <f t="shared" si="16"/>
        <v>3.2414904621629503</v>
      </c>
      <c r="AH39" s="178">
        <f t="shared" si="16"/>
        <v>2.5668080317411479</v>
      </c>
      <c r="AI39" s="178">
        <f t="shared" ref="AI39:AQ41" si="26">IF(T39="","",(T39/D39)*10)</f>
        <v>3.1227660965473962</v>
      </c>
      <c r="AJ39" s="178">
        <f t="shared" si="26"/>
        <v>3.2923693141074821</v>
      </c>
      <c r="AK39" s="178">
        <f t="shared" si="26"/>
        <v>3.4202920027254784</v>
      </c>
      <c r="AL39" s="178">
        <f t="shared" si="26"/>
        <v>3.4483133730908344</v>
      </c>
      <c r="AM39" s="178">
        <f t="shared" si="26"/>
        <v>3.0834533940913951</v>
      </c>
      <c r="AN39" s="178">
        <f t="shared" si="26"/>
        <v>2.9683270442133765</v>
      </c>
      <c r="AO39" s="178">
        <f t="shared" si="26"/>
        <v>3.3181225695901304</v>
      </c>
      <c r="AP39" s="178">
        <f t="shared" si="26"/>
        <v>3.2080125021789963</v>
      </c>
      <c r="AQ39" s="178">
        <f t="shared" si="26"/>
        <v>3.0872727608300847</v>
      </c>
      <c r="AR39" s="178">
        <f>IF(AC39="","",(AC39/M39)*10)</f>
        <v>3.0359340136172266</v>
      </c>
      <c r="AS39" s="178"/>
      <c r="AT39" s="337"/>
      <c r="AW39" s="123"/>
    </row>
    <row r="40" spans="1:49" ht="20.100000000000001" customHeight="1" thickBot="1" x14ac:dyDescent="0.3">
      <c r="A40" s="139" t="s">
        <v>84</v>
      </c>
      <c r="B40" s="135">
        <v>149645.83999999991</v>
      </c>
      <c r="C40" s="175">
        <v>159202.30000000008</v>
      </c>
      <c r="D40" s="175">
        <v>203434.65000000014</v>
      </c>
      <c r="E40" s="175">
        <v>108594.94999999985</v>
      </c>
      <c r="F40" s="175">
        <v>106301.55</v>
      </c>
      <c r="G40" s="175">
        <v>116548.94000000003</v>
      </c>
      <c r="H40" s="175">
        <v>113772.80000000005</v>
      </c>
      <c r="I40" s="175">
        <v>147624.20999999967</v>
      </c>
      <c r="J40" s="175">
        <v>117569.23</v>
      </c>
      <c r="K40" s="175">
        <v>123931.32000000007</v>
      </c>
      <c r="L40" s="175">
        <v>108069.5199999999</v>
      </c>
      <c r="M40" s="175">
        <v>115081.56999999992</v>
      </c>
      <c r="N40" s="137"/>
      <c r="O40" s="337" t="str">
        <f t="shared" si="18"/>
        <v/>
      </c>
      <c r="Q40" s="128" t="s">
        <v>84</v>
      </c>
      <c r="R40" s="24">
        <v>35379.044000000002</v>
      </c>
      <c r="S40" s="175">
        <v>37144.067999999992</v>
      </c>
      <c r="T40" s="175">
        <v>37986.12000000001</v>
      </c>
      <c r="U40" s="175">
        <v>33420.183999999987</v>
      </c>
      <c r="V40" s="175">
        <v>33733.983000000022</v>
      </c>
      <c r="W40" s="175">
        <v>36039.897999999965</v>
      </c>
      <c r="X40" s="175">
        <v>34055.992000000013</v>
      </c>
      <c r="Y40" s="175">
        <v>36034.477999999988</v>
      </c>
      <c r="Z40" s="175">
        <v>35921.741999999998</v>
      </c>
      <c r="AA40" s="175">
        <v>37043.72399999998</v>
      </c>
      <c r="AB40" s="175">
        <v>32897.341999999997</v>
      </c>
      <c r="AC40" s="175">
        <v>33343.74200000002</v>
      </c>
      <c r="AD40" s="137"/>
      <c r="AE40" s="337" t="str">
        <f t="shared" si="19"/>
        <v/>
      </c>
      <c r="AG40" s="230">
        <f t="shared" si="16"/>
        <v>2.3641849315690981</v>
      </c>
      <c r="AH40" s="178">
        <f t="shared" si="16"/>
        <v>2.3331363931299971</v>
      </c>
      <c r="AI40" s="178">
        <f t="shared" si="26"/>
        <v>1.8672394304510065</v>
      </c>
      <c r="AJ40" s="178">
        <f t="shared" si="26"/>
        <v>3.0775081161693092</v>
      </c>
      <c r="AK40" s="178">
        <f t="shared" si="26"/>
        <v>3.1734234355002373</v>
      </c>
      <c r="AL40" s="178">
        <f t="shared" si="26"/>
        <v>3.0922544640903604</v>
      </c>
      <c r="AM40" s="178">
        <f t="shared" si="26"/>
        <v>2.9933333802103839</v>
      </c>
      <c r="AN40" s="178">
        <f t="shared" si="26"/>
        <v>2.4409599211403106</v>
      </c>
      <c r="AO40" s="178">
        <f t="shared" si="26"/>
        <v>3.0553693343062638</v>
      </c>
      <c r="AP40" s="178">
        <f t="shared" si="26"/>
        <v>2.9890526462560034</v>
      </c>
      <c r="AQ40" s="178">
        <f t="shared" si="26"/>
        <v>3.0440906927318663</v>
      </c>
      <c r="AR40" s="178">
        <f>IF(AC40="","",(AC40/M40)*10)</f>
        <v>2.8974006871821478</v>
      </c>
      <c r="AS40" s="178"/>
      <c r="AT40" s="337"/>
      <c r="AW40" s="123"/>
    </row>
    <row r="41" spans="1:49" ht="20.100000000000001" customHeight="1" thickBot="1" x14ac:dyDescent="0.3">
      <c r="A41" s="41" t="str">
        <f>A19</f>
        <v>jan-abril</v>
      </c>
      <c r="B41" s="193">
        <f>SUM(B29:B32)</f>
        <v>466497.08999999991</v>
      </c>
      <c r="C41" s="194">
        <f t="shared" ref="C41:N41" si="27">SUM(C29:C32)</f>
        <v>476729.12999999989</v>
      </c>
      <c r="D41" s="194">
        <f t="shared" si="27"/>
        <v>565383.82999999984</v>
      </c>
      <c r="E41" s="194">
        <f t="shared" si="27"/>
        <v>566049.28999999992</v>
      </c>
      <c r="F41" s="194">
        <f t="shared" si="27"/>
        <v>437114.58999999985</v>
      </c>
      <c r="G41" s="194">
        <f t="shared" si="27"/>
        <v>445525.9</v>
      </c>
      <c r="H41" s="194">
        <f t="shared" si="27"/>
        <v>538587.65999999992</v>
      </c>
      <c r="I41" s="194">
        <f t="shared" si="27"/>
        <v>464977.88</v>
      </c>
      <c r="J41" s="194">
        <f t="shared" si="27"/>
        <v>573500.99</v>
      </c>
      <c r="K41" s="194">
        <f t="shared" si="27"/>
        <v>494988.48</v>
      </c>
      <c r="L41" s="194">
        <f t="shared" si="27"/>
        <v>428211.86999999994</v>
      </c>
      <c r="M41" s="194">
        <f t="shared" si="27"/>
        <v>498450.82000000018</v>
      </c>
      <c r="N41" s="195">
        <f t="shared" si="27"/>
        <v>476520.0199999999</v>
      </c>
      <c r="O41" s="407">
        <f t="shared" si="18"/>
        <v>-4.3997921399748667E-2</v>
      </c>
      <c r="Q41" s="127"/>
      <c r="R41" s="193">
        <f>SUM(R29:R32)</f>
        <v>111788.40499999996</v>
      </c>
      <c r="S41" s="194">
        <f t="shared" ref="S41:AD41" si="28">SUM(S29:S32)</f>
        <v>106323.038</v>
      </c>
      <c r="T41" s="194">
        <f t="shared" si="28"/>
        <v>113778.02699999999</v>
      </c>
      <c r="U41" s="194">
        <f t="shared" si="28"/>
        <v>118139.96299999996</v>
      </c>
      <c r="V41" s="194">
        <f t="shared" si="28"/>
        <v>120247.02200000004</v>
      </c>
      <c r="W41" s="194">
        <f t="shared" si="28"/>
        <v>123742.80299999996</v>
      </c>
      <c r="X41" s="194">
        <f t="shared" si="28"/>
        <v>123750.67000000001</v>
      </c>
      <c r="Y41" s="194">
        <f t="shared" si="28"/>
        <v>121368.93999999994</v>
      </c>
      <c r="Z41" s="194">
        <f t="shared" si="28"/>
        <v>136820.34</v>
      </c>
      <c r="AA41" s="194">
        <f t="shared" si="28"/>
        <v>133478.87699999998</v>
      </c>
      <c r="AB41" s="194">
        <f t="shared" si="28"/>
        <v>113250.95300000001</v>
      </c>
      <c r="AC41" s="194">
        <f t="shared" si="28"/>
        <v>136431.09600000002</v>
      </c>
      <c r="AD41" s="195">
        <f t="shared" si="28"/>
        <v>133476.78100000005</v>
      </c>
      <c r="AE41" s="362">
        <f t="shared" si="19"/>
        <v>-2.1654264215541983E-2</v>
      </c>
      <c r="AG41" s="231">
        <f t="shared" si="16"/>
        <v>2.3963365987985044</v>
      </c>
      <c r="AH41" s="199">
        <f t="shared" si="16"/>
        <v>2.2302609869885655</v>
      </c>
      <c r="AI41" s="199">
        <f t="shared" si="26"/>
        <v>2.0124032730118939</v>
      </c>
      <c r="AJ41" s="199">
        <f t="shared" si="26"/>
        <v>2.0870967438188992</v>
      </c>
      <c r="AK41" s="199">
        <f t="shared" si="26"/>
        <v>2.7509267535544875</v>
      </c>
      <c r="AL41" s="199">
        <f t="shared" si="26"/>
        <v>2.7774547562779168</v>
      </c>
      <c r="AM41" s="199">
        <f t="shared" si="26"/>
        <v>2.2976885508294052</v>
      </c>
      <c r="AN41" s="199">
        <f t="shared" si="26"/>
        <v>2.6102088985394305</v>
      </c>
      <c r="AO41" s="199">
        <f t="shared" si="26"/>
        <v>2.3857036410695649</v>
      </c>
      <c r="AP41" s="199">
        <f t="shared" si="26"/>
        <v>2.6966057270666175</v>
      </c>
      <c r="AQ41" s="199">
        <f t="shared" si="26"/>
        <v>2.6447410951032255</v>
      </c>
      <c r="AR41" s="199">
        <f>IF(AC41="","",(AC41/M41)*10)</f>
        <v>2.7371024487430873</v>
      </c>
      <c r="AS41" s="199">
        <f>IF(AD41="","",(AD41/N41)*10)</f>
        <v>2.8010739401882856</v>
      </c>
      <c r="AT41" s="407">
        <f t="shared" ref="AT41:AT42" si="29">IF(AS41="","",(AS41-AR41)/AR41)</f>
        <v>2.3371975526372733E-2</v>
      </c>
      <c r="AW41" s="123"/>
    </row>
    <row r="42" spans="1:49" ht="20.100000000000001" customHeight="1" x14ac:dyDescent="0.25">
      <c r="A42" s="139" t="s">
        <v>85</v>
      </c>
      <c r="B42" s="135">
        <f>SUM(B29:B31)</f>
        <v>337442.86</v>
      </c>
      <c r="C42" s="175">
        <f>SUM(C29:C31)</f>
        <v>332800.42999999988</v>
      </c>
      <c r="D42" s="175">
        <f>SUM(D29:D31)</f>
        <v>434832.52999999991</v>
      </c>
      <c r="E42" s="175">
        <f t="shared" ref="E42:M42" si="30">SUM(E29:E31)</f>
        <v>397992.19999999995</v>
      </c>
      <c r="F42" s="175">
        <f t="shared" si="30"/>
        <v>320914.02999999997</v>
      </c>
      <c r="G42" s="175">
        <f t="shared" si="30"/>
        <v>319240.09999999998</v>
      </c>
      <c r="H42" s="175">
        <f t="shared" si="30"/>
        <v>375788.15999999986</v>
      </c>
      <c r="I42" s="175">
        <f t="shared" si="30"/>
        <v>329821.17</v>
      </c>
      <c r="J42" s="175">
        <f t="shared" si="30"/>
        <v>409296.98</v>
      </c>
      <c r="K42" s="175">
        <f t="shared" si="30"/>
        <v>362582.60999999987</v>
      </c>
      <c r="L42" s="175">
        <f t="shared" si="30"/>
        <v>323969.94999999995</v>
      </c>
      <c r="M42" s="175">
        <f t="shared" si="30"/>
        <v>364150.82000000018</v>
      </c>
      <c r="N42" s="137">
        <f>IF(N31="","",SUM(N29:N31))</f>
        <v>345726.31999999983</v>
      </c>
      <c r="O42" s="407">
        <f t="shared" si="18"/>
        <v>-5.0595794346969591E-2</v>
      </c>
      <c r="Q42" s="126" t="s">
        <v>85</v>
      </c>
      <c r="R42" s="24">
        <f>SUM(R29:R31)</f>
        <v>82216.569999999963</v>
      </c>
      <c r="S42" s="175">
        <f>SUM(S29:S31)</f>
        <v>78766.856</v>
      </c>
      <c r="T42" s="175">
        <f>SUM(T29:T31)</f>
        <v>86315.356999999989</v>
      </c>
      <c r="U42" s="175">
        <f t="shared" ref="U42:AD42" si="31">SUM(U29:U31)</f>
        <v>84446.709999999992</v>
      </c>
      <c r="V42" s="175">
        <f t="shared" si="31"/>
        <v>88812.746000000028</v>
      </c>
      <c r="W42" s="175">
        <f t="shared" si="31"/>
        <v>88470.203999999969</v>
      </c>
      <c r="X42" s="175">
        <f t="shared" si="31"/>
        <v>91011.791000000027</v>
      </c>
      <c r="Y42" s="175">
        <f t="shared" si="31"/>
        <v>89366.013999999952</v>
      </c>
      <c r="Z42" s="175">
        <f t="shared" si="31"/>
        <v>99643.168000000005</v>
      </c>
      <c r="AA42" s="175">
        <f t="shared" si="31"/>
        <v>99340.117999999988</v>
      </c>
      <c r="AB42" s="175">
        <f t="shared" si="31"/>
        <v>86053.720000000016</v>
      </c>
      <c r="AC42" s="175">
        <f t="shared" si="31"/>
        <v>100702.766</v>
      </c>
      <c r="AD42" s="175">
        <f t="shared" si="31"/>
        <v>97689.391000000032</v>
      </c>
      <c r="AE42" s="337">
        <f t="shared" si="19"/>
        <v>-2.9923458110375743E-2</v>
      </c>
      <c r="AG42" s="229">
        <f t="shared" si="16"/>
        <v>2.4364590200545351</v>
      </c>
      <c r="AH42" s="177">
        <f t="shared" si="16"/>
        <v>2.3667894900255999</v>
      </c>
      <c r="AI42" s="177">
        <f t="shared" si="16"/>
        <v>1.9850252923809542</v>
      </c>
      <c r="AJ42" s="177">
        <f t="shared" si="16"/>
        <v>2.1218182165379122</v>
      </c>
      <c r="AK42" s="177">
        <f t="shared" si="16"/>
        <v>2.7674934000236773</v>
      </c>
      <c r="AL42" s="177">
        <f t="shared" si="16"/>
        <v>2.7712747865947911</v>
      </c>
      <c r="AM42" s="177">
        <f t="shared" si="16"/>
        <v>2.4218908599994227</v>
      </c>
      <c r="AN42" s="177">
        <f t="shared" si="16"/>
        <v>2.7095293488892769</v>
      </c>
      <c r="AO42" s="177">
        <f t="shared" si="16"/>
        <v>2.4344955587016552</v>
      </c>
      <c r="AP42" s="177">
        <f t="shared" si="16"/>
        <v>2.7397926778672597</v>
      </c>
      <c r="AQ42" s="177">
        <f t="shared" si="16"/>
        <v>2.6562253690504329</v>
      </c>
      <c r="AR42" s="177">
        <f t="shared" si="16"/>
        <v>2.765413682166086</v>
      </c>
      <c r="AS42" s="409">
        <f>IF(AD42="","",(AD42/N42)*10)</f>
        <v>2.8256278260793128</v>
      </c>
      <c r="AT42" s="407">
        <f t="shared" si="29"/>
        <v>2.1774009545675821E-2</v>
      </c>
      <c r="AW42" s="123"/>
    </row>
    <row r="43" spans="1:49" ht="20.100000000000001" customHeight="1" x14ac:dyDescent="0.25">
      <c r="A43" s="139" t="s">
        <v>86</v>
      </c>
      <c r="B43" s="135">
        <f>SUM(B32:B34)</f>
        <v>382397.61999999994</v>
      </c>
      <c r="C43" s="175">
        <f>SUM(C32:C34)</f>
        <v>466419.70999999996</v>
      </c>
      <c r="D43" s="175">
        <f>SUM(D32:D34)</f>
        <v>416251.13000000024</v>
      </c>
      <c r="E43" s="175">
        <f t="shared" ref="E43:M43" si="32">SUM(E32:E34)</f>
        <v>452362.07000000007</v>
      </c>
      <c r="F43" s="175">
        <f t="shared" si="32"/>
        <v>346745.78999999992</v>
      </c>
      <c r="G43" s="175">
        <f t="shared" si="32"/>
        <v>356512.32999999996</v>
      </c>
      <c r="H43" s="175">
        <f t="shared" si="32"/>
        <v>427716.65999999992</v>
      </c>
      <c r="I43" s="175">
        <f t="shared" si="32"/>
        <v>426590.23</v>
      </c>
      <c r="J43" s="175">
        <f t="shared" si="32"/>
        <v>454858.03</v>
      </c>
      <c r="K43" s="175">
        <f t="shared" si="32"/>
        <v>390784.71999999991</v>
      </c>
      <c r="L43" s="175">
        <f t="shared" si="32"/>
        <v>348578.50999999989</v>
      </c>
      <c r="M43" s="175">
        <f t="shared" si="32"/>
        <v>402497.95999999985</v>
      </c>
      <c r="N43" s="137" t="str">
        <f>IF(N34="","",SUM(N32:N34))</f>
        <v/>
      </c>
      <c r="O43" s="337" t="str">
        <f t="shared" si="18"/>
        <v/>
      </c>
      <c r="Q43" s="127" t="s">
        <v>86</v>
      </c>
      <c r="R43" s="24">
        <f>SUM(R32:R34)</f>
        <v>86998.260999999969</v>
      </c>
      <c r="S43" s="175">
        <f>SUM(S32:S34)</f>
        <v>91054.148000000016</v>
      </c>
      <c r="T43" s="175">
        <f>SUM(T32:T34)</f>
        <v>86989.97</v>
      </c>
      <c r="U43" s="175">
        <f t="shared" ref="U43:AC43" si="33">SUM(U32:U34)</f>
        <v>94857.412999999986</v>
      </c>
      <c r="V43" s="175">
        <f t="shared" si="33"/>
        <v>91989.164000000033</v>
      </c>
      <c r="W43" s="175">
        <f t="shared" si="33"/>
        <v>97881.056000000011</v>
      </c>
      <c r="X43" s="175">
        <f t="shared" si="33"/>
        <v>97771.116999999969</v>
      </c>
      <c r="Y43" s="175">
        <f t="shared" si="33"/>
        <v>103996.73799999995</v>
      </c>
      <c r="Z43" s="175">
        <f t="shared" si="33"/>
        <v>107258.03199999998</v>
      </c>
      <c r="AA43" s="175">
        <f t="shared" si="33"/>
        <v>100592.079</v>
      </c>
      <c r="AB43" s="175">
        <f t="shared" si="33"/>
        <v>90380.885999999999</v>
      </c>
      <c r="AC43" s="175">
        <f t="shared" si="33"/>
        <v>107644.99499999997</v>
      </c>
      <c r="AD43" s="175"/>
      <c r="AE43" s="337" t="str">
        <f t="shared" si="19"/>
        <v/>
      </c>
      <c r="AG43" s="230">
        <f t="shared" si="16"/>
        <v>2.2750732862824821</v>
      </c>
      <c r="AH43" s="178">
        <f t="shared" si="16"/>
        <v>1.9521934010893327</v>
      </c>
      <c r="AI43" s="178">
        <f t="shared" si="16"/>
        <v>2.0898434558003469</v>
      </c>
      <c r="AJ43" s="178">
        <f t="shared" si="16"/>
        <v>2.0969356029341712</v>
      </c>
      <c r="AK43" s="178">
        <f t="shared" si="16"/>
        <v>2.6529280715996597</v>
      </c>
      <c r="AL43" s="178">
        <f t="shared" si="16"/>
        <v>2.7455167118623924</v>
      </c>
      <c r="AM43" s="178">
        <f t="shared" si="16"/>
        <v>2.2858851698692302</v>
      </c>
      <c r="AN43" s="178">
        <f t="shared" si="16"/>
        <v>2.4378602857360319</v>
      </c>
      <c r="AO43" s="178">
        <f t="shared" si="16"/>
        <v>2.3580551496474618</v>
      </c>
      <c r="AP43" s="178">
        <f t="shared" si="16"/>
        <v>2.5741047142273121</v>
      </c>
      <c r="AQ43" s="178">
        <f t="shared" si="16"/>
        <v>2.5928415954270969</v>
      </c>
      <c r="AR43" s="178">
        <f t="shared" si="16"/>
        <v>2.6744233685060168</v>
      </c>
      <c r="AS43" s="178"/>
      <c r="AT43" s="337"/>
      <c r="AW43" s="123"/>
    </row>
    <row r="44" spans="1:49" ht="20.100000000000001" customHeight="1" x14ac:dyDescent="0.25">
      <c r="A44" s="139" t="s">
        <v>87</v>
      </c>
      <c r="B44" s="135">
        <f>SUM(B35:B37)</f>
        <v>350097.77999999997</v>
      </c>
      <c r="C44" s="175">
        <f>SUM(C35:C37)</f>
        <v>402574.6700000001</v>
      </c>
      <c r="D44" s="175">
        <f>SUM(D35:D37)</f>
        <v>433753.65999999992</v>
      </c>
      <c r="E44" s="175">
        <f t="shared" ref="E44:M44" si="34">SUM(E35:E37)</f>
        <v>380039.47999999986</v>
      </c>
      <c r="F44" s="175">
        <f t="shared" si="34"/>
        <v>326934.71000000002</v>
      </c>
      <c r="G44" s="175">
        <f t="shared" si="34"/>
        <v>312275.05999999988</v>
      </c>
      <c r="H44" s="175">
        <f t="shared" si="34"/>
        <v>397927.66000000009</v>
      </c>
      <c r="I44" s="175">
        <f t="shared" si="34"/>
        <v>401306.53999999992</v>
      </c>
      <c r="J44" s="175">
        <f t="shared" si="34"/>
        <v>370175.25</v>
      </c>
      <c r="K44" s="175">
        <f t="shared" si="34"/>
        <v>378308.29999999981</v>
      </c>
      <c r="L44" s="175">
        <f t="shared" si="34"/>
        <v>363918.54</v>
      </c>
      <c r="M44" s="175">
        <f t="shared" si="34"/>
        <v>341065.32999999973</v>
      </c>
      <c r="N44" s="137" t="str">
        <f>IF(N37="","",SUM(N35:N37))</f>
        <v/>
      </c>
      <c r="O44" s="337" t="str">
        <f t="shared" si="18"/>
        <v/>
      </c>
      <c r="Q44" s="127" t="s">
        <v>87</v>
      </c>
      <c r="R44" s="24">
        <f>SUM(R35:R37)</f>
        <v>91499.962999999989</v>
      </c>
      <c r="S44" s="175">
        <f>SUM(S35:S37)</f>
        <v>94301.094000000012</v>
      </c>
      <c r="T44" s="175">
        <f>SUM(T35:T37)</f>
        <v>95143.493000000002</v>
      </c>
      <c r="U44" s="175">
        <f t="shared" ref="U44:AC44" si="35">SUM(U35:U37)</f>
        <v>95010.713999999993</v>
      </c>
      <c r="V44" s="175">
        <f t="shared" si="35"/>
        <v>96933.330000000016</v>
      </c>
      <c r="W44" s="175">
        <f t="shared" si="35"/>
        <v>97029.099999999919</v>
      </c>
      <c r="X44" s="175">
        <f t="shared" si="35"/>
        <v>103464.25199999993</v>
      </c>
      <c r="Y44" s="175">
        <f t="shared" si="35"/>
        <v>101256.62400000007</v>
      </c>
      <c r="Z44" s="175">
        <f t="shared" si="35"/>
        <v>103099.24100000001</v>
      </c>
      <c r="AA44" s="175">
        <f t="shared" si="35"/>
        <v>114633.18400000001</v>
      </c>
      <c r="AB44" s="175">
        <f t="shared" si="35"/>
        <v>101186.17999999993</v>
      </c>
      <c r="AC44" s="175">
        <f t="shared" si="35"/>
        <v>98997.849999999977</v>
      </c>
      <c r="AD44" s="175"/>
      <c r="AE44" s="337" t="str">
        <f t="shared" si="19"/>
        <v/>
      </c>
      <c r="AG44" s="230">
        <f t="shared" si="16"/>
        <v>2.613554504687233</v>
      </c>
      <c r="AH44" s="178">
        <f t="shared" si="16"/>
        <v>2.3424497621770386</v>
      </c>
      <c r="AI44" s="178">
        <f t="shared" si="16"/>
        <v>2.1934914163029777</v>
      </c>
      <c r="AJ44" s="178">
        <f t="shared" si="16"/>
        <v>2.5000222082189993</v>
      </c>
      <c r="AK44" s="178">
        <f t="shared" si="16"/>
        <v>2.9649140037776966</v>
      </c>
      <c r="AL44" s="178">
        <f t="shared" si="16"/>
        <v>3.1071677642140223</v>
      </c>
      <c r="AM44" s="178">
        <f t="shared" si="16"/>
        <v>2.6000769084511473</v>
      </c>
      <c r="AN44" s="178">
        <f t="shared" si="16"/>
        <v>2.5231740305054604</v>
      </c>
      <c r="AO44" s="178">
        <f t="shared" si="16"/>
        <v>2.7851467919586739</v>
      </c>
      <c r="AP44" s="178">
        <f t="shared" si="16"/>
        <v>3.0301524973150222</v>
      </c>
      <c r="AQ44" s="178">
        <f t="shared" si="16"/>
        <v>2.780462352921067</v>
      </c>
      <c r="AR44" s="178">
        <f t="shared" si="16"/>
        <v>2.9026066648287019</v>
      </c>
      <c r="AS44" s="178"/>
      <c r="AT44" s="337"/>
      <c r="AW44" s="123"/>
    </row>
    <row r="45" spans="1:49" ht="20.100000000000001" customHeight="1" thickBot="1" x14ac:dyDescent="0.3">
      <c r="A45" s="140" t="s">
        <v>88</v>
      </c>
      <c r="B45" s="228">
        <f>SUM(B38:B40)</f>
        <v>427021.0799999999</v>
      </c>
      <c r="C45" s="176">
        <f>SUM(C38:C40)</f>
        <v>480037.80000000005</v>
      </c>
      <c r="D45" s="176">
        <f>IF(D40="","",SUM(D38:D40))</f>
        <v>581834.22999999986</v>
      </c>
      <c r="E45" s="176">
        <f t="shared" ref="E45:N45" si="36">IF(E40="","",SUM(E38:E40))</f>
        <v>407657.96999999974</v>
      </c>
      <c r="F45" s="176">
        <f t="shared" si="36"/>
        <v>389896.20999999979</v>
      </c>
      <c r="G45" s="176">
        <f t="shared" si="36"/>
        <v>414494.53</v>
      </c>
      <c r="H45" s="176">
        <f t="shared" si="36"/>
        <v>445352.96000000014</v>
      </c>
      <c r="I45" s="176">
        <f t="shared" si="36"/>
        <v>520911.64999999973</v>
      </c>
      <c r="J45" s="176">
        <f t="shared" si="36"/>
        <v>447178.6</v>
      </c>
      <c r="K45" s="176">
        <f t="shared" si="36"/>
        <v>436294.14999999967</v>
      </c>
      <c r="L45" s="176">
        <f t="shared" si="36"/>
        <v>375280.25999999972</v>
      </c>
      <c r="M45" s="176">
        <f t="shared" si="36"/>
        <v>398415.32999999984</v>
      </c>
      <c r="N45" s="141" t="str">
        <f t="shared" si="36"/>
        <v/>
      </c>
      <c r="O45" s="349" t="str">
        <f t="shared" si="18"/>
        <v/>
      </c>
      <c r="Q45" s="128" t="s">
        <v>88</v>
      </c>
      <c r="R45" s="26">
        <f>SUM(R38:R40)</f>
        <v>125441.85800000001</v>
      </c>
      <c r="S45" s="176">
        <f>SUM(S38:S40)</f>
        <v>126865.47399999999</v>
      </c>
      <c r="T45" s="176">
        <f>IF(T40="","",SUM(T38:T40))</f>
        <v>137614.27400000003</v>
      </c>
      <c r="U45" s="176">
        <f t="shared" ref="U45:AD45" si="37">IF(U40="","",SUM(U38:U40))</f>
        <v>133283.21699999986</v>
      </c>
      <c r="V45" s="176">
        <f t="shared" si="37"/>
        <v>129217.92900000005</v>
      </c>
      <c r="W45" s="176">
        <f t="shared" si="37"/>
        <v>138507.0309999999</v>
      </c>
      <c r="X45" s="176">
        <f t="shared" si="37"/>
        <v>139017.64100000003</v>
      </c>
      <c r="Y45" s="176">
        <f t="shared" si="37"/>
        <v>147745.076</v>
      </c>
      <c r="Z45" s="176">
        <f t="shared" si="37"/>
        <v>144201.65400000001</v>
      </c>
      <c r="AA45" s="176">
        <f t="shared" si="37"/>
        <v>140364.57099999997</v>
      </c>
      <c r="AB45" s="176">
        <f t="shared" si="37"/>
        <v>116333.356</v>
      </c>
      <c r="AC45" s="176">
        <f t="shared" si="37"/>
        <v>120654.50700000007</v>
      </c>
      <c r="AD45" s="176" t="str">
        <f t="shared" si="37"/>
        <v/>
      </c>
      <c r="AE45" s="349" t="str">
        <f t="shared" si="19"/>
        <v/>
      </c>
      <c r="AG45" s="232">
        <f t="shared" ref="AG45:AH45" si="38">(R45/B45)*10</f>
        <v>2.9376034082439215</v>
      </c>
      <c r="AH45" s="179">
        <f t="shared" si="38"/>
        <v>2.642822586054681</v>
      </c>
      <c r="AI45" s="179">
        <f t="shared" ref="AI45:AQ45" si="39">IF(T40="","",(T45/D45)*10)</f>
        <v>2.3651800960558829</v>
      </c>
      <c r="AJ45" s="179">
        <f t="shared" si="39"/>
        <v>3.2694863539648189</v>
      </c>
      <c r="AK45" s="179">
        <f t="shared" si="39"/>
        <v>3.3141622228130947</v>
      </c>
      <c r="AL45" s="179">
        <f t="shared" si="39"/>
        <v>3.3415888745262787</v>
      </c>
      <c r="AM45" s="179">
        <f t="shared" si="39"/>
        <v>3.1215160442629593</v>
      </c>
      <c r="AN45" s="179">
        <f t="shared" si="39"/>
        <v>2.8362789736032989</v>
      </c>
      <c r="AO45" s="179">
        <f t="shared" si="39"/>
        <v>3.2246993483140747</v>
      </c>
      <c r="AP45" s="179">
        <f t="shared" si="39"/>
        <v>3.2172003910664415</v>
      </c>
      <c r="AQ45" s="179">
        <f t="shared" si="39"/>
        <v>3.0999060808580792</v>
      </c>
      <c r="AR45" s="179">
        <f>IF(AC40="","",(AC45/M45)*10)</f>
        <v>3.0283600533142163</v>
      </c>
      <c r="AS45" s="179" t="str">
        <f>IF(AD40="","",(AD45/N45)*10)</f>
        <v/>
      </c>
      <c r="AT45" s="349"/>
      <c r="AW45" s="123"/>
    </row>
    <row r="46" spans="1:49" x14ac:dyDescent="0.2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W46" s="123"/>
    </row>
    <row r="47" spans="1:49" ht="15.75" thickBot="1" x14ac:dyDescent="0.3">
      <c r="O47" s="125" t="s">
        <v>1</v>
      </c>
      <c r="AE47" s="401">
        <v>1000</v>
      </c>
      <c r="AT47" s="401" t="s">
        <v>47</v>
      </c>
      <c r="AW47" s="123"/>
    </row>
    <row r="48" spans="1:49" ht="20.100000000000001" customHeight="1" x14ac:dyDescent="0.25">
      <c r="A48" s="437" t="s">
        <v>15</v>
      </c>
      <c r="B48" s="439" t="s">
        <v>72</v>
      </c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4"/>
      <c r="O48" s="435" t="s">
        <v>131</v>
      </c>
      <c r="Q48" s="440" t="s">
        <v>3</v>
      </c>
      <c r="R48" s="432" t="s">
        <v>72</v>
      </c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4"/>
      <c r="AE48" s="435" t="s">
        <v>131</v>
      </c>
      <c r="AG48" s="432" t="s">
        <v>72</v>
      </c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4"/>
      <c r="AT48" s="435" t="str">
        <f>AE48</f>
        <v>D       2022/2021</v>
      </c>
      <c r="AW48" s="123"/>
    </row>
    <row r="49" spans="1:49" ht="20.100000000000001" customHeight="1" thickBot="1" x14ac:dyDescent="0.3">
      <c r="A49" s="438"/>
      <c r="B49" s="117">
        <v>2010</v>
      </c>
      <c r="C49" s="153">
        <v>2011</v>
      </c>
      <c r="D49" s="153">
        <v>2012</v>
      </c>
      <c r="E49" s="153">
        <v>2013</v>
      </c>
      <c r="F49" s="153">
        <v>2014</v>
      </c>
      <c r="G49" s="153">
        <v>2015</v>
      </c>
      <c r="H49" s="153">
        <v>2016</v>
      </c>
      <c r="I49" s="153">
        <v>2017</v>
      </c>
      <c r="J49" s="153">
        <v>2018</v>
      </c>
      <c r="K49" s="330">
        <v>2019</v>
      </c>
      <c r="L49" s="330">
        <v>2020</v>
      </c>
      <c r="M49" s="330">
        <v>2021</v>
      </c>
      <c r="N49" s="151">
        <v>2022</v>
      </c>
      <c r="O49" s="436"/>
      <c r="Q49" s="441"/>
      <c r="R49" s="30">
        <v>2010</v>
      </c>
      <c r="S49" s="153">
        <v>2011</v>
      </c>
      <c r="T49" s="153">
        <v>2012</v>
      </c>
      <c r="U49" s="153">
        <v>2013</v>
      </c>
      <c r="V49" s="153">
        <v>2014</v>
      </c>
      <c r="W49" s="153">
        <v>2015</v>
      </c>
      <c r="X49" s="153">
        <v>2016</v>
      </c>
      <c r="Y49" s="153">
        <v>2017</v>
      </c>
      <c r="Z49" s="153">
        <v>2018</v>
      </c>
      <c r="AA49" s="153">
        <v>2019</v>
      </c>
      <c r="AB49" s="153">
        <v>2020</v>
      </c>
      <c r="AC49" s="153">
        <v>2021</v>
      </c>
      <c r="AD49" s="151">
        <v>2022</v>
      </c>
      <c r="AE49" s="436"/>
      <c r="AG49" s="30">
        <v>2010</v>
      </c>
      <c r="AH49" s="153">
        <v>2011</v>
      </c>
      <c r="AI49" s="153">
        <v>2012</v>
      </c>
      <c r="AJ49" s="153">
        <v>2013</v>
      </c>
      <c r="AK49" s="153">
        <v>2014</v>
      </c>
      <c r="AL49" s="153">
        <v>2015</v>
      </c>
      <c r="AM49" s="153">
        <v>2017</v>
      </c>
      <c r="AN49" s="153">
        <v>2017</v>
      </c>
      <c r="AO49" s="153">
        <v>2018</v>
      </c>
      <c r="AP49" s="153">
        <v>2019</v>
      </c>
      <c r="AQ49" s="153">
        <v>2020</v>
      </c>
      <c r="AR49" s="153">
        <v>2021</v>
      </c>
      <c r="AS49" s="151">
        <v>2022</v>
      </c>
      <c r="AT49" s="436"/>
      <c r="AW49" s="123"/>
    </row>
    <row r="50" spans="1:49" ht="3" customHeight="1" thickBot="1" x14ac:dyDescent="0.3">
      <c r="A50" s="403" t="s">
        <v>90</v>
      </c>
      <c r="B50" s="402"/>
      <c r="C50" s="402"/>
      <c r="D50" s="402"/>
      <c r="E50" s="402"/>
      <c r="F50" s="402"/>
      <c r="G50" s="402"/>
      <c r="H50" s="402"/>
      <c r="I50" s="402"/>
      <c r="J50" s="408"/>
      <c r="K50" s="402"/>
      <c r="L50" s="402"/>
      <c r="M50" s="402"/>
      <c r="N50" s="402"/>
      <c r="O50" s="404"/>
      <c r="Q50" s="403"/>
      <c r="R50" s="405">
        <v>2010</v>
      </c>
      <c r="S50" s="405">
        <v>2011</v>
      </c>
      <c r="T50" s="405">
        <v>2012</v>
      </c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6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4"/>
      <c r="AW50" s="123"/>
    </row>
    <row r="51" spans="1:49" ht="20.100000000000001" customHeight="1" x14ac:dyDescent="0.25">
      <c r="A51" s="138" t="s">
        <v>73</v>
      </c>
      <c r="B51" s="133">
        <v>77038.130000000048</v>
      </c>
      <c r="C51" s="174">
        <v>75617.27</v>
      </c>
      <c r="D51" s="174">
        <v>113844.10000000002</v>
      </c>
      <c r="E51" s="174">
        <v>93610.949999999983</v>
      </c>
      <c r="F51" s="174">
        <v>94388.039999999921</v>
      </c>
      <c r="G51" s="174">
        <v>91436.9399999999</v>
      </c>
      <c r="H51" s="174">
        <v>70145.979999999967</v>
      </c>
      <c r="I51" s="174">
        <v>96670.400000000038</v>
      </c>
      <c r="J51" s="174">
        <v>86690.71</v>
      </c>
      <c r="K51" s="242">
        <v>102746.46999999988</v>
      </c>
      <c r="L51" s="242">
        <v>136996.50000000012</v>
      </c>
      <c r="M51" s="242">
        <v>121653.88999999998</v>
      </c>
      <c r="N51" s="130">
        <v>128676.8799999998</v>
      </c>
      <c r="O51" s="407">
        <f>IF(N51="","",(N51-M51)/M51)</f>
        <v>5.7729267843385994E-2</v>
      </c>
      <c r="Q51" s="127" t="s">
        <v>73</v>
      </c>
      <c r="R51" s="133">
        <v>14178.058999999999</v>
      </c>
      <c r="S51" s="174">
        <v>16344.844999999999</v>
      </c>
      <c r="T51" s="174">
        <v>18481.169000000002</v>
      </c>
      <c r="U51" s="174">
        <v>20000.632999999987</v>
      </c>
      <c r="V51" s="174">
        <v>18045.733999999989</v>
      </c>
      <c r="W51" s="174">
        <v>19063.57499999999</v>
      </c>
      <c r="X51" s="174">
        <v>17884.870999999992</v>
      </c>
      <c r="Y51" s="174">
        <v>22256.164000000001</v>
      </c>
      <c r="Z51" s="174">
        <v>22751.996999999999</v>
      </c>
      <c r="AA51" s="174">
        <v>25859.545000000013</v>
      </c>
      <c r="AB51" s="174">
        <v>35304.031000000017</v>
      </c>
      <c r="AC51" s="174">
        <v>29868.909000000007</v>
      </c>
      <c r="AD51" s="130">
        <v>35727.925999999985</v>
      </c>
      <c r="AE51" s="407">
        <f>IF(AD51="","",(AD51-AC51)/AC51)</f>
        <v>0.19615771704282794</v>
      </c>
      <c r="AG51" s="229">
        <f t="shared" ref="AG51:AS66" si="40">(R51/B51)*10</f>
        <v>1.8403950095881081</v>
      </c>
      <c r="AH51" s="177">
        <f t="shared" si="40"/>
        <v>2.1615227579625658</v>
      </c>
      <c r="AI51" s="177">
        <f t="shared" si="40"/>
        <v>1.6233752122420044</v>
      </c>
      <c r="AJ51" s="177">
        <f t="shared" si="40"/>
        <v>2.1365698136809841</v>
      </c>
      <c r="AK51" s="177">
        <f t="shared" si="40"/>
        <v>1.9118665881821473</v>
      </c>
      <c r="AL51" s="177">
        <f t="shared" si="40"/>
        <v>2.084887683249244</v>
      </c>
      <c r="AM51" s="177">
        <f t="shared" si="40"/>
        <v>2.5496644283820684</v>
      </c>
      <c r="AN51" s="177">
        <f t="shared" si="40"/>
        <v>2.3022728777371348</v>
      </c>
      <c r="AO51" s="177">
        <f t="shared" si="40"/>
        <v>2.6245023255663726</v>
      </c>
      <c r="AP51" s="177">
        <f t="shared" si="40"/>
        <v>2.5168305052232003</v>
      </c>
      <c r="AQ51" s="177">
        <f t="shared" si="40"/>
        <v>2.5770024051709339</v>
      </c>
      <c r="AR51" s="177">
        <f t="shared" si="40"/>
        <v>2.4552366554000047</v>
      </c>
      <c r="AS51" s="177">
        <f t="shared" si="40"/>
        <v>2.7765614149177416</v>
      </c>
      <c r="AT51" s="407">
        <f t="shared" ref="AT51" si="41">IF(AS51="","",(AS51-AR51)/AR51)</f>
        <v>0.13087323326287947</v>
      </c>
      <c r="AW51" s="123"/>
    </row>
    <row r="52" spans="1:49" ht="20.100000000000001" customHeight="1" x14ac:dyDescent="0.25">
      <c r="A52" s="139" t="s">
        <v>74</v>
      </c>
      <c r="B52" s="135">
        <v>72819.339999999982</v>
      </c>
      <c r="C52" s="175">
        <v>87274.840000000011</v>
      </c>
      <c r="D52" s="175">
        <v>101727.20000000001</v>
      </c>
      <c r="E52" s="175">
        <v>110658.78999999996</v>
      </c>
      <c r="F52" s="175">
        <v>109991.49999999996</v>
      </c>
      <c r="G52" s="175">
        <v>92866.790000000066</v>
      </c>
      <c r="H52" s="175">
        <v>72567.640000000072</v>
      </c>
      <c r="I52" s="175">
        <v>85040.37</v>
      </c>
      <c r="J52" s="175">
        <v>97721.83</v>
      </c>
      <c r="K52" s="240">
        <v>111683.34999999996</v>
      </c>
      <c r="L52" s="240">
        <v>113066.83</v>
      </c>
      <c r="M52" s="240">
        <v>124588.11999999995</v>
      </c>
      <c r="N52" s="137">
        <v>139390.46999999994</v>
      </c>
      <c r="O52" s="337">
        <f t="shared" ref="O52:O67" si="42">IF(N52="","",(N52-M52)/M52)</f>
        <v>0.11881028464030115</v>
      </c>
      <c r="Q52" s="127" t="s">
        <v>74</v>
      </c>
      <c r="R52" s="135">
        <v>14439.179</v>
      </c>
      <c r="S52" s="175">
        <v>17444.693999999992</v>
      </c>
      <c r="T52" s="175">
        <v>20090.994000000017</v>
      </c>
      <c r="U52" s="175">
        <v>22514.599000000009</v>
      </c>
      <c r="V52" s="175">
        <v>22065.344000000008</v>
      </c>
      <c r="W52" s="175">
        <v>19101.218999999997</v>
      </c>
      <c r="X52" s="175">
        <v>19254.929999999989</v>
      </c>
      <c r="Y52" s="175">
        <v>22517.317999999988</v>
      </c>
      <c r="Z52" s="175">
        <v>25713.953000000001</v>
      </c>
      <c r="AA52" s="175">
        <v>28323.108</v>
      </c>
      <c r="AB52" s="175">
        <v>28077.08600000001</v>
      </c>
      <c r="AC52" s="175">
        <v>31625.220999999987</v>
      </c>
      <c r="AD52" s="137">
        <v>37736.952000000019</v>
      </c>
      <c r="AE52" s="337">
        <f t="shared" ref="AE52:AE67" si="43">IF(AD52="","",(AD52-AC52)/AC52)</f>
        <v>0.19325496571233558</v>
      </c>
      <c r="AG52" s="230">
        <f t="shared" si="40"/>
        <v>1.9828769390109828</v>
      </c>
      <c r="AH52" s="178">
        <f t="shared" si="40"/>
        <v>1.9988227993313985</v>
      </c>
      <c r="AI52" s="178">
        <f t="shared" si="40"/>
        <v>1.9749874173279136</v>
      </c>
      <c r="AJ52" s="178">
        <f t="shared" si="40"/>
        <v>2.0345965286625685</v>
      </c>
      <c r="AK52" s="178">
        <f t="shared" si="40"/>
        <v>2.0060953800975545</v>
      </c>
      <c r="AL52" s="178">
        <f t="shared" si="40"/>
        <v>2.0568406639230217</v>
      </c>
      <c r="AM52" s="178">
        <f t="shared" si="40"/>
        <v>2.6533769046368283</v>
      </c>
      <c r="AN52" s="178">
        <f t="shared" si="40"/>
        <v>2.647838667682183</v>
      </c>
      <c r="AO52" s="178">
        <f t="shared" si="40"/>
        <v>2.631341738074287</v>
      </c>
      <c r="AP52" s="178">
        <f t="shared" si="40"/>
        <v>2.536018842558001</v>
      </c>
      <c r="AQ52" s="178">
        <f t="shared" si="40"/>
        <v>2.4832292547690611</v>
      </c>
      <c r="AR52" s="178">
        <f t="shared" si="40"/>
        <v>2.5383817493995413</v>
      </c>
      <c r="AS52" s="178">
        <f t="shared" ref="AS52" si="44">(AD52/N52)*10</f>
        <v>2.70728350367138</v>
      </c>
      <c r="AT52" s="337">
        <f t="shared" ref="AT52" si="45">IF(AS52="","",(AS52-AR52)/AR52)</f>
        <v>6.65391461752326E-2</v>
      </c>
      <c r="AW52" s="123"/>
    </row>
    <row r="53" spans="1:49" ht="20.100000000000001" customHeight="1" x14ac:dyDescent="0.25">
      <c r="A53" s="139" t="s">
        <v>75</v>
      </c>
      <c r="B53" s="135">
        <v>84633.959999999977</v>
      </c>
      <c r="C53" s="175">
        <v>105231.42000000006</v>
      </c>
      <c r="D53" s="175">
        <v>125552.12000000001</v>
      </c>
      <c r="E53" s="175">
        <v>103316.65999999999</v>
      </c>
      <c r="F53" s="175">
        <v>107623.27999999997</v>
      </c>
      <c r="G53" s="175">
        <v>129782.01999999996</v>
      </c>
      <c r="H53" s="175">
        <v>82471.939999999886</v>
      </c>
      <c r="I53" s="175">
        <v>109657.74999999996</v>
      </c>
      <c r="J53" s="175">
        <v>106502.67</v>
      </c>
      <c r="K53" s="240">
        <v>100151.61999999988</v>
      </c>
      <c r="L53" s="240">
        <v>137560.88999999996</v>
      </c>
      <c r="M53" s="240">
        <v>160508.8499999998</v>
      </c>
      <c r="N53" s="137">
        <v>144893.18000000005</v>
      </c>
      <c r="O53" s="337">
        <f t="shared" si="42"/>
        <v>-9.7288529573290011E-2</v>
      </c>
      <c r="Q53" s="127" t="s">
        <v>75</v>
      </c>
      <c r="R53" s="135">
        <v>16992.152000000002</v>
      </c>
      <c r="S53" s="175">
        <v>19273.382000000009</v>
      </c>
      <c r="T53" s="175">
        <v>22749.488000000016</v>
      </c>
      <c r="U53" s="175">
        <v>20836.083999999995</v>
      </c>
      <c r="V53" s="175">
        <v>21337.534000000003</v>
      </c>
      <c r="W53" s="175">
        <v>27425.90399999998</v>
      </c>
      <c r="X53" s="175">
        <v>21464.642000000003</v>
      </c>
      <c r="Y53" s="175">
        <v>29322.409999999974</v>
      </c>
      <c r="Z53" s="175">
        <v>27877.649000000001</v>
      </c>
      <c r="AA53" s="175">
        <v>26138.823000000029</v>
      </c>
      <c r="AB53" s="175">
        <v>35987.321000000011</v>
      </c>
      <c r="AC53" s="175">
        <v>45551.675999999985</v>
      </c>
      <c r="AD53" s="137">
        <v>41422.461000000025</v>
      </c>
      <c r="AE53" s="337">
        <f t="shared" si="43"/>
        <v>-9.0649024637424136E-2</v>
      </c>
      <c r="AG53" s="230">
        <f t="shared" si="40"/>
        <v>2.0077226683000542</v>
      </c>
      <c r="AH53" s="178">
        <f t="shared" si="40"/>
        <v>1.8315235126543004</v>
      </c>
      <c r="AI53" s="178">
        <f t="shared" si="40"/>
        <v>1.8119557041330736</v>
      </c>
      <c r="AJ53" s="178">
        <f t="shared" si="40"/>
        <v>2.0167206334389824</v>
      </c>
      <c r="AK53" s="178">
        <f t="shared" si="40"/>
        <v>1.9826132412987234</v>
      </c>
      <c r="AL53" s="178">
        <f t="shared" si="40"/>
        <v>2.113228319300315</v>
      </c>
      <c r="AM53" s="178">
        <f t="shared" si="40"/>
        <v>2.602660007755369</v>
      </c>
      <c r="AN53" s="178">
        <f t="shared" si="40"/>
        <v>2.6739934021991134</v>
      </c>
      <c r="AO53" s="178">
        <f t="shared" si="40"/>
        <v>2.617554001228326</v>
      </c>
      <c r="AP53" s="178">
        <f t="shared" si="40"/>
        <v>2.609925131515602</v>
      </c>
      <c r="AQ53" s="178">
        <f t="shared" si="40"/>
        <v>2.6161012043466729</v>
      </c>
      <c r="AR53" s="178">
        <f t="shared" si="40"/>
        <v>2.8379541688822791</v>
      </c>
      <c r="AS53" s="178">
        <f t="shared" ref="AS53" si="46">(AD53/N53)*10</f>
        <v>2.85882751693351</v>
      </c>
      <c r="AT53" s="337">
        <f t="shared" ref="AT53" si="47">IF(AS53="","",(AS53-AR53)/AR53)</f>
        <v>7.3550687604838176E-3</v>
      </c>
      <c r="AW53" s="123"/>
    </row>
    <row r="54" spans="1:49" ht="20.100000000000001" customHeight="1" x14ac:dyDescent="0.25">
      <c r="A54" s="139" t="s">
        <v>76</v>
      </c>
      <c r="B54" s="135">
        <v>86281.630000000092</v>
      </c>
      <c r="C54" s="175">
        <v>90571.82</v>
      </c>
      <c r="D54" s="175">
        <v>114496.53999999998</v>
      </c>
      <c r="E54" s="175">
        <v>127144.32000000001</v>
      </c>
      <c r="F54" s="175">
        <v>101418.98</v>
      </c>
      <c r="G54" s="175">
        <v>138312.82000000012</v>
      </c>
      <c r="H54" s="175">
        <v>88569.839999999909</v>
      </c>
      <c r="I54" s="175">
        <v>90108.859999999855</v>
      </c>
      <c r="J54" s="175">
        <v>116074.35</v>
      </c>
      <c r="K54" s="240">
        <v>110198.37999999993</v>
      </c>
      <c r="L54" s="240">
        <v>117688.19999999992</v>
      </c>
      <c r="M54" s="240">
        <v>152839.19999999987</v>
      </c>
      <c r="N54" s="137">
        <v>130137.51000000002</v>
      </c>
      <c r="O54" s="337">
        <f t="shared" si="42"/>
        <v>-0.14853316426675789</v>
      </c>
      <c r="Q54" s="127" t="s">
        <v>76</v>
      </c>
      <c r="R54" s="135">
        <v>16453.240000000009</v>
      </c>
      <c r="S54" s="175">
        <v>17348.706999999995</v>
      </c>
      <c r="T54" s="175">
        <v>21481.076000000001</v>
      </c>
      <c r="U54" s="175">
        <v>23047.187999999995</v>
      </c>
      <c r="V54" s="175">
        <v>22346.683000000005</v>
      </c>
      <c r="W54" s="175">
        <v>26898.605999999982</v>
      </c>
      <c r="X54" s="175">
        <v>21576.277000000009</v>
      </c>
      <c r="Y54" s="175">
        <v>21389.478000000017</v>
      </c>
      <c r="Z54" s="175">
        <v>27604.588</v>
      </c>
      <c r="AA54" s="175">
        <v>27317.737999999994</v>
      </c>
      <c r="AB54" s="175">
        <v>32348.051999999996</v>
      </c>
      <c r="AC54" s="175">
        <v>41483.519999999982</v>
      </c>
      <c r="AD54" s="137">
        <v>37403.407999999981</v>
      </c>
      <c r="AE54" s="337">
        <f t="shared" si="43"/>
        <v>-9.8355009410966157E-2</v>
      </c>
      <c r="AG54" s="230">
        <f t="shared" si="40"/>
        <v>1.9069227134443323</v>
      </c>
      <c r="AH54" s="178">
        <f t="shared" si="40"/>
        <v>1.915464103514757</v>
      </c>
      <c r="AI54" s="178">
        <f t="shared" si="40"/>
        <v>1.8761332001822941</v>
      </c>
      <c r="AJ54" s="178">
        <f t="shared" si="40"/>
        <v>1.8126793237794652</v>
      </c>
      <c r="AK54" s="178">
        <f t="shared" si="40"/>
        <v>2.2034024597762674</v>
      </c>
      <c r="AL54" s="178">
        <f t="shared" si="40"/>
        <v>1.9447659298682476</v>
      </c>
      <c r="AM54" s="178">
        <f t="shared" si="40"/>
        <v>2.43607496637682</v>
      </c>
      <c r="AN54" s="178">
        <f t="shared" si="40"/>
        <v>2.3737374992869791</v>
      </c>
      <c r="AO54" s="178">
        <f t="shared" si="40"/>
        <v>2.3781815706915439</v>
      </c>
      <c r="AP54" s="178">
        <f t="shared" si="40"/>
        <v>2.4789600355286541</v>
      </c>
      <c r="AQ54" s="178">
        <f t="shared" si="40"/>
        <v>2.7486232264577093</v>
      </c>
      <c r="AR54" s="178">
        <f t="shared" si="40"/>
        <v>2.7141937408727617</v>
      </c>
      <c r="AS54" s="178">
        <f t="shared" ref="AS54" si="48">(AD54/N54)*10</f>
        <v>2.8741450485720814</v>
      </c>
      <c r="AT54" s="337">
        <f t="shared" ref="AT54" si="49">IF(AS54="","",(AS54-AR54)/AR54)</f>
        <v>5.8931426040311576E-2</v>
      </c>
      <c r="AW54" s="123"/>
    </row>
    <row r="55" spans="1:49" ht="20.100000000000001" customHeight="1" x14ac:dyDescent="0.25">
      <c r="A55" s="139" t="s">
        <v>77</v>
      </c>
      <c r="B55" s="135">
        <v>103881.57000000004</v>
      </c>
      <c r="C55" s="175">
        <v>116719.58999999998</v>
      </c>
      <c r="D55" s="175">
        <v>131645.18999999994</v>
      </c>
      <c r="E55" s="175">
        <v>124200.61000000002</v>
      </c>
      <c r="F55" s="175">
        <v>115003.54999999996</v>
      </c>
      <c r="G55" s="175">
        <v>101873.18999999994</v>
      </c>
      <c r="H55" s="175">
        <v>98498.06999999992</v>
      </c>
      <c r="I55" s="175">
        <v>125707.18999999987</v>
      </c>
      <c r="J55" s="175">
        <v>118085.03</v>
      </c>
      <c r="K55" s="240">
        <v>138059.79999999987</v>
      </c>
      <c r="L55" s="240">
        <v>116199.34999999993</v>
      </c>
      <c r="M55" s="240">
        <v>158667.07999999999</v>
      </c>
      <c r="N55" s="137"/>
      <c r="O55" s="337" t="str">
        <f t="shared" si="42"/>
        <v/>
      </c>
      <c r="Q55" s="127" t="s">
        <v>77</v>
      </c>
      <c r="R55" s="135">
        <v>18200.404999999999</v>
      </c>
      <c r="S55" s="175">
        <v>20446.271000000008</v>
      </c>
      <c r="T55" s="175">
        <v>22726.202999999998</v>
      </c>
      <c r="U55" s="175">
        <v>24859.089999999986</v>
      </c>
      <c r="V55" s="175">
        <v>23995.31</v>
      </c>
      <c r="W55" s="175">
        <v>23727.782000000003</v>
      </c>
      <c r="X55" s="175">
        <v>22966.652000000002</v>
      </c>
      <c r="Y55" s="175">
        <v>30743.068000000036</v>
      </c>
      <c r="Z55" s="175">
        <v>29718.337</v>
      </c>
      <c r="AA55" s="175">
        <v>31960.788000000026</v>
      </c>
      <c r="AB55" s="175">
        <v>29316.248000000011</v>
      </c>
      <c r="AC55" s="175">
        <v>42079.479000000065</v>
      </c>
      <c r="AD55" s="137"/>
      <c r="AE55" s="337" t="str">
        <f t="shared" si="43"/>
        <v/>
      </c>
      <c r="AG55" s="230">
        <f t="shared" si="40"/>
        <v>1.7520340711061637</v>
      </c>
      <c r="AH55" s="178">
        <f t="shared" si="40"/>
        <v>1.7517428736684229</v>
      </c>
      <c r="AI55" s="178">
        <f t="shared" si="40"/>
        <v>1.726322321385233</v>
      </c>
      <c r="AJ55" s="178">
        <f t="shared" si="40"/>
        <v>2.0015272066699175</v>
      </c>
      <c r="AK55" s="178">
        <f t="shared" si="40"/>
        <v>2.0864842867894087</v>
      </c>
      <c r="AL55" s="178">
        <f t="shared" si="40"/>
        <v>2.3291488172697856</v>
      </c>
      <c r="AM55" s="178">
        <f t="shared" si="40"/>
        <v>2.331685483786639</v>
      </c>
      <c r="AN55" s="178">
        <f t="shared" si="40"/>
        <v>2.4456093561553693</v>
      </c>
      <c r="AO55" s="178">
        <f t="shared" si="40"/>
        <v>2.5166896261109475</v>
      </c>
      <c r="AP55" s="178">
        <f t="shared" si="40"/>
        <v>2.3149959655163963</v>
      </c>
      <c r="AQ55" s="178">
        <f t="shared" si="40"/>
        <v>2.5229270215366979</v>
      </c>
      <c r="AR55" s="178">
        <f t="shared" si="40"/>
        <v>2.6520610954711001</v>
      </c>
      <c r="AS55" s="178"/>
      <c r="AT55" s="337"/>
      <c r="AW55" s="123"/>
    </row>
    <row r="56" spans="1:49" ht="20.100000000000001" customHeight="1" x14ac:dyDescent="0.25">
      <c r="A56" s="139" t="s">
        <v>78</v>
      </c>
      <c r="B56" s="135">
        <v>80469.45</v>
      </c>
      <c r="C56" s="175">
        <v>123040.03000000013</v>
      </c>
      <c r="D56" s="175">
        <v>125120.51999999996</v>
      </c>
      <c r="E56" s="175">
        <v>89935.11</v>
      </c>
      <c r="F56" s="175">
        <v>114563.67999999995</v>
      </c>
      <c r="G56" s="175">
        <v>112203.61000000006</v>
      </c>
      <c r="H56" s="175">
        <v>84181.98000000001</v>
      </c>
      <c r="I56" s="175">
        <v>122243.79999999989</v>
      </c>
      <c r="J56" s="175">
        <v>107462.64</v>
      </c>
      <c r="K56" s="240">
        <v>99905.849999999889</v>
      </c>
      <c r="L56" s="240">
        <v>139118.61999999991</v>
      </c>
      <c r="M56" s="240">
        <v>143853.57999999996</v>
      </c>
      <c r="N56" s="137"/>
      <c r="O56" s="337" t="str">
        <f t="shared" si="42"/>
        <v/>
      </c>
      <c r="Q56" s="127" t="s">
        <v>78</v>
      </c>
      <c r="R56" s="135">
        <v>17415.862000000005</v>
      </c>
      <c r="S56" s="175">
        <v>20004.232999999982</v>
      </c>
      <c r="T56" s="175">
        <v>23077.424999999992</v>
      </c>
      <c r="U56" s="175">
        <v>20396.612000000005</v>
      </c>
      <c r="V56" s="175">
        <v>22655.134000000016</v>
      </c>
      <c r="W56" s="175">
        <v>25022.574999999983</v>
      </c>
      <c r="X56" s="175">
        <v>20750.199000000015</v>
      </c>
      <c r="Y56" s="175">
        <v>28108.851999999995</v>
      </c>
      <c r="Z56" s="175">
        <v>27267.624</v>
      </c>
      <c r="AA56" s="175">
        <v>25611.110000000004</v>
      </c>
      <c r="AB56" s="175">
        <v>32107.317999999985</v>
      </c>
      <c r="AC56" s="175">
        <v>37813.970000000023</v>
      </c>
      <c r="AD56" s="137"/>
      <c r="AE56" s="337" t="str">
        <f t="shared" si="43"/>
        <v/>
      </c>
      <c r="AG56" s="230">
        <f t="shared" si="40"/>
        <v>2.1642824699311363</v>
      </c>
      <c r="AH56" s="178">
        <f t="shared" si="40"/>
        <v>1.6258312843389231</v>
      </c>
      <c r="AI56" s="178">
        <f t="shared" si="40"/>
        <v>1.8444156881700937</v>
      </c>
      <c r="AJ56" s="178">
        <f t="shared" si="40"/>
        <v>2.2679253964330508</v>
      </c>
      <c r="AK56" s="178">
        <f t="shared" si="40"/>
        <v>1.9775145141985686</v>
      </c>
      <c r="AL56" s="178">
        <f t="shared" si="40"/>
        <v>2.2301042720461464</v>
      </c>
      <c r="AM56" s="178">
        <f t="shared" si="40"/>
        <v>2.4649217088977964</v>
      </c>
      <c r="AN56" s="178">
        <f t="shared" si="40"/>
        <v>2.2994092133916011</v>
      </c>
      <c r="AO56" s="178">
        <f t="shared" si="40"/>
        <v>2.5374049995421668</v>
      </c>
      <c r="AP56" s="178">
        <f t="shared" si="40"/>
        <v>2.5635245583717103</v>
      </c>
      <c r="AQ56" s="178">
        <f t="shared" si="40"/>
        <v>2.3079094660369694</v>
      </c>
      <c r="AR56" s="178">
        <f t="shared" si="40"/>
        <v>2.6286429576518033</v>
      </c>
      <c r="AS56" s="178"/>
      <c r="AT56" s="337"/>
      <c r="AW56" s="123"/>
    </row>
    <row r="57" spans="1:49" ht="20.100000000000001" customHeight="1" x14ac:dyDescent="0.25">
      <c r="A57" s="139" t="s">
        <v>79</v>
      </c>
      <c r="B57" s="135">
        <v>121245.22000000007</v>
      </c>
      <c r="C57" s="175">
        <v>148123.03999999998</v>
      </c>
      <c r="D57" s="175">
        <v>145034.51999999987</v>
      </c>
      <c r="E57" s="175">
        <v>118029.58</v>
      </c>
      <c r="F57" s="175">
        <v>152352.9499999999</v>
      </c>
      <c r="G57" s="175">
        <v>143202.34999999995</v>
      </c>
      <c r="H57" s="175">
        <v>113759.98999999999</v>
      </c>
      <c r="I57" s="175">
        <v>109766.18999999993</v>
      </c>
      <c r="J57" s="175">
        <v>119696.71</v>
      </c>
      <c r="K57" s="240">
        <v>134141.46999999994</v>
      </c>
      <c r="L57" s="240">
        <v>184285.92000000013</v>
      </c>
      <c r="M57" s="240">
        <v>166011.85000000006</v>
      </c>
      <c r="N57" s="137"/>
      <c r="O57" s="337" t="str">
        <f t="shared" si="42"/>
        <v/>
      </c>
      <c r="Q57" s="127" t="s">
        <v>79</v>
      </c>
      <c r="R57" s="135">
        <v>21585.097000000031</v>
      </c>
      <c r="S57" s="175">
        <v>27388.943999999978</v>
      </c>
      <c r="T57" s="175">
        <v>30041.980000000014</v>
      </c>
      <c r="U57" s="175">
        <v>31158.237999999987</v>
      </c>
      <c r="V57" s="175">
        <v>32854.051000000014</v>
      </c>
      <c r="W57" s="175">
        <v>32382.404999999973</v>
      </c>
      <c r="X57" s="175">
        <v>26168.737000000016</v>
      </c>
      <c r="Y57" s="175">
        <v>29583.368000000006</v>
      </c>
      <c r="Z57" s="175">
        <v>33476.61</v>
      </c>
      <c r="AA57" s="175">
        <v>36683.536999999989</v>
      </c>
      <c r="AB57" s="175">
        <v>47305.887999999992</v>
      </c>
      <c r="AC57" s="175">
        <v>47712.990000000027</v>
      </c>
      <c r="AD57" s="137"/>
      <c r="AE57" s="337" t="str">
        <f t="shared" si="43"/>
        <v/>
      </c>
      <c r="AG57" s="230">
        <f t="shared" si="40"/>
        <v>1.78028436914874</v>
      </c>
      <c r="AH57" s="178">
        <f t="shared" si="40"/>
        <v>1.8490670998920886</v>
      </c>
      <c r="AI57" s="178">
        <f t="shared" si="40"/>
        <v>2.0713675613226452</v>
      </c>
      <c r="AJ57" s="178">
        <f t="shared" si="40"/>
        <v>2.6398668876056313</v>
      </c>
      <c r="AK57" s="178">
        <f t="shared" si="40"/>
        <v>2.1564433770399614</v>
      </c>
      <c r="AL57" s="178">
        <f t="shared" si="40"/>
        <v>2.2613040218962874</v>
      </c>
      <c r="AM57" s="178">
        <f t="shared" si="40"/>
        <v>2.3003462816760107</v>
      </c>
      <c r="AN57" s="178">
        <f t="shared" si="40"/>
        <v>2.695125703096739</v>
      </c>
      <c r="AO57" s="178">
        <f t="shared" si="40"/>
        <v>2.7967861439132284</v>
      </c>
      <c r="AP57" s="178">
        <f t="shared" si="40"/>
        <v>2.7346902490333531</v>
      </c>
      <c r="AQ57" s="178">
        <f t="shared" si="40"/>
        <v>2.5669833050728972</v>
      </c>
      <c r="AR57" s="178">
        <f t="shared" si="40"/>
        <v>2.8740713388833394</v>
      </c>
      <c r="AS57" s="178"/>
      <c r="AT57" s="337"/>
      <c r="AW57" s="123"/>
    </row>
    <row r="58" spans="1:49" ht="20.100000000000001" customHeight="1" x14ac:dyDescent="0.25">
      <c r="A58" s="139" t="s">
        <v>80</v>
      </c>
      <c r="B58" s="135">
        <v>103944.79999999996</v>
      </c>
      <c r="C58" s="175">
        <v>126697.19000000006</v>
      </c>
      <c r="D58" s="175">
        <v>128779.38999999998</v>
      </c>
      <c r="E58" s="175">
        <v>107220.34000000003</v>
      </c>
      <c r="F58" s="175">
        <v>93191.830000000045</v>
      </c>
      <c r="G58" s="175">
        <v>109094.74000000005</v>
      </c>
      <c r="H58" s="175">
        <v>96182.719999999987</v>
      </c>
      <c r="I58" s="175">
        <v>105906.66999999993</v>
      </c>
      <c r="J58" s="175">
        <v>100874.44</v>
      </c>
      <c r="K58" s="240">
        <v>95104.369999999879</v>
      </c>
      <c r="L58" s="240">
        <v>125189.41999999995</v>
      </c>
      <c r="M58" s="240">
        <v>143656.6999999999</v>
      </c>
      <c r="N58" s="137"/>
      <c r="O58" s="337" t="str">
        <f t="shared" si="42"/>
        <v/>
      </c>
      <c r="Q58" s="127" t="s">
        <v>80</v>
      </c>
      <c r="R58" s="135">
        <v>17333.093000000012</v>
      </c>
      <c r="S58" s="175">
        <v>19429.269</v>
      </c>
      <c r="T58" s="175">
        <v>22173.393</v>
      </c>
      <c r="U58" s="175">
        <v>23485.576000000015</v>
      </c>
      <c r="V58" s="175">
        <v>20594.052000000025</v>
      </c>
      <c r="W58" s="175">
        <v>21320.543000000012</v>
      </c>
      <c r="X58" s="175">
        <v>22518.471000000009</v>
      </c>
      <c r="Y58" s="175">
        <v>23832.374000000018</v>
      </c>
      <c r="Z58" s="175">
        <v>25445.677</v>
      </c>
      <c r="AA58" s="175">
        <v>24566.240999999998</v>
      </c>
      <c r="AB58" s="175">
        <v>31984.679000000015</v>
      </c>
      <c r="AC58" s="175">
        <v>35306.603999999999</v>
      </c>
      <c r="AD58" s="137"/>
      <c r="AE58" s="337" t="str">
        <f t="shared" si="43"/>
        <v/>
      </c>
      <c r="AG58" s="230">
        <f t="shared" si="40"/>
        <v>1.6675286305808483</v>
      </c>
      <c r="AH58" s="178">
        <f t="shared" si="40"/>
        <v>1.5335201199016324</v>
      </c>
      <c r="AI58" s="178">
        <f t="shared" si="40"/>
        <v>1.7218122402971472</v>
      </c>
      <c r="AJ58" s="178">
        <f t="shared" si="40"/>
        <v>2.1904030522566904</v>
      </c>
      <c r="AK58" s="178">
        <f t="shared" si="40"/>
        <v>2.2098559498187784</v>
      </c>
      <c r="AL58" s="178">
        <f t="shared" si="40"/>
        <v>1.9543144793232015</v>
      </c>
      <c r="AM58" s="178">
        <f t="shared" si="40"/>
        <v>2.3412179443459293</v>
      </c>
      <c r="AN58" s="178">
        <f t="shared" si="40"/>
        <v>2.250318511572504</v>
      </c>
      <c r="AO58" s="178">
        <f t="shared" si="40"/>
        <v>2.5225098647387783</v>
      </c>
      <c r="AP58" s="178">
        <f t="shared" si="40"/>
        <v>2.5830822495328061</v>
      </c>
      <c r="AQ58" s="178">
        <f t="shared" si="40"/>
        <v>2.554902722610267</v>
      </c>
      <c r="AR58" s="178">
        <f t="shared" si="40"/>
        <v>2.4577067411405125</v>
      </c>
      <c r="AS58" s="178"/>
      <c r="AT58" s="337"/>
      <c r="AW58" s="123"/>
    </row>
    <row r="59" spans="1:49" ht="20.100000000000001" customHeight="1" x14ac:dyDescent="0.25">
      <c r="A59" s="139" t="s">
        <v>81</v>
      </c>
      <c r="B59" s="135">
        <v>137727.64000000004</v>
      </c>
      <c r="C59" s="175">
        <v>135396.7600000001</v>
      </c>
      <c r="D59" s="175">
        <v>128850.10999999991</v>
      </c>
      <c r="E59" s="175">
        <v>149577.98000000007</v>
      </c>
      <c r="F59" s="175">
        <v>166278.61999999994</v>
      </c>
      <c r="G59" s="175">
        <v>139990.40999999989</v>
      </c>
      <c r="H59" s="175">
        <v>114966.93999999992</v>
      </c>
      <c r="I59" s="175">
        <v>120221.59999999985</v>
      </c>
      <c r="J59" s="175">
        <v>102458.58</v>
      </c>
      <c r="K59" s="240">
        <v>130379.02000000002</v>
      </c>
      <c r="L59" s="240">
        <v>176086.6500000002</v>
      </c>
      <c r="M59" s="240">
        <v>153087.39999999994</v>
      </c>
      <c r="N59" s="137"/>
      <c r="O59" s="337" t="str">
        <f t="shared" si="42"/>
        <v/>
      </c>
      <c r="Q59" s="127" t="s">
        <v>81</v>
      </c>
      <c r="R59" s="135">
        <v>27788.44999999999</v>
      </c>
      <c r="S59" s="175">
        <v>28869.683000000026</v>
      </c>
      <c r="T59" s="175">
        <v>26669.555999999982</v>
      </c>
      <c r="U59" s="175">
        <v>36191.052999999971</v>
      </c>
      <c r="V59" s="175">
        <v>36827.313000000016</v>
      </c>
      <c r="W59" s="175">
        <v>34137.561000000023</v>
      </c>
      <c r="X59" s="175">
        <v>30078.559999999987</v>
      </c>
      <c r="Y59" s="175">
        <v>32961.33</v>
      </c>
      <c r="Z59" s="175">
        <v>30391.468000000001</v>
      </c>
      <c r="AA59" s="175">
        <v>34622.571999999993</v>
      </c>
      <c r="AB59" s="175">
        <v>49065.408999999992</v>
      </c>
      <c r="AC59" s="175">
        <v>50579.351999999977</v>
      </c>
      <c r="AD59" s="137"/>
      <c r="AE59" s="337" t="str">
        <f t="shared" si="43"/>
        <v/>
      </c>
      <c r="AG59" s="230">
        <f t="shared" si="40"/>
        <v>2.0176378539558204</v>
      </c>
      <c r="AH59" s="178">
        <f t="shared" si="40"/>
        <v>2.1322284964573752</v>
      </c>
      <c r="AI59" s="178">
        <f t="shared" si="40"/>
        <v>2.0698124355501131</v>
      </c>
      <c r="AJ59" s="178">
        <f t="shared" si="40"/>
        <v>2.4195441735474672</v>
      </c>
      <c r="AK59" s="178">
        <f t="shared" si="40"/>
        <v>2.2147954439362096</v>
      </c>
      <c r="AL59" s="178">
        <f t="shared" si="40"/>
        <v>2.4385642559372496</v>
      </c>
      <c r="AM59" s="178">
        <f t="shared" si="40"/>
        <v>2.6162790798815738</v>
      </c>
      <c r="AN59" s="178">
        <f t="shared" si="40"/>
        <v>2.741714467283753</v>
      </c>
      <c r="AO59" s="178">
        <f t="shared" si="40"/>
        <v>2.9662199105238427</v>
      </c>
      <c r="AP59" s="178">
        <f t="shared" si="40"/>
        <v>2.6555324622013563</v>
      </c>
      <c r="AQ59" s="178">
        <f t="shared" si="40"/>
        <v>2.786435485029668</v>
      </c>
      <c r="AR59" s="178">
        <f t="shared" si="40"/>
        <v>3.3039526440451663</v>
      </c>
      <c r="AS59" s="178"/>
      <c r="AT59" s="337"/>
      <c r="AW59" s="123"/>
    </row>
    <row r="60" spans="1:49" ht="20.100000000000001" customHeight="1" x14ac:dyDescent="0.25">
      <c r="A60" s="139" t="s">
        <v>82</v>
      </c>
      <c r="B60" s="135">
        <v>96321.399999999951</v>
      </c>
      <c r="C60" s="175">
        <v>139396.15999999995</v>
      </c>
      <c r="D60" s="175">
        <v>143871.70000000001</v>
      </c>
      <c r="E60" s="175">
        <v>165296.83000000013</v>
      </c>
      <c r="F60" s="175">
        <v>162972.80000000025</v>
      </c>
      <c r="G60" s="175">
        <v>134613.07000000015</v>
      </c>
      <c r="H60" s="175">
        <v>111063.55999999998</v>
      </c>
      <c r="I60" s="175">
        <v>140311.11000000004</v>
      </c>
      <c r="J60" s="175">
        <v>124944.51</v>
      </c>
      <c r="K60" s="240">
        <v>160061.01999999993</v>
      </c>
      <c r="L60" s="240">
        <v>197211.97000000015</v>
      </c>
      <c r="M60" s="240">
        <v>167078.75999999981</v>
      </c>
      <c r="N60" s="137"/>
      <c r="O60" s="337" t="str">
        <f t="shared" si="42"/>
        <v/>
      </c>
      <c r="Q60" s="127" t="s">
        <v>82</v>
      </c>
      <c r="R60" s="135">
        <v>22777.257000000005</v>
      </c>
      <c r="S60" s="175">
        <v>31524.350999999995</v>
      </c>
      <c r="T60" s="175">
        <v>36803.372000000003</v>
      </c>
      <c r="U60" s="175">
        <v>39015.558000000005</v>
      </c>
      <c r="V60" s="175">
        <v>41900.000000000029</v>
      </c>
      <c r="W60" s="175">
        <v>32669.316000000006</v>
      </c>
      <c r="X60" s="175">
        <v>30619.310999999994</v>
      </c>
      <c r="Y60" s="175">
        <v>36041.668000000012</v>
      </c>
      <c r="Z60" s="175">
        <v>37442.144</v>
      </c>
      <c r="AA60" s="175">
        <v>42329.99000000002</v>
      </c>
      <c r="AB60" s="175">
        <v>56468.258000000016</v>
      </c>
      <c r="AC60" s="175">
        <v>50422.207999999999</v>
      </c>
      <c r="AD60" s="137"/>
      <c r="AE60" s="337" t="str">
        <f t="shared" si="43"/>
        <v/>
      </c>
      <c r="AG60" s="230">
        <f t="shared" si="40"/>
        <v>2.3647140718469641</v>
      </c>
      <c r="AH60" s="178">
        <f t="shared" si="40"/>
        <v>2.2614935016861302</v>
      </c>
      <c r="AI60" s="178">
        <f t="shared" si="40"/>
        <v>2.5580688905462297</v>
      </c>
      <c r="AJ60" s="178">
        <f t="shared" si="40"/>
        <v>2.3603331049966276</v>
      </c>
      <c r="AK60" s="178">
        <f t="shared" si="40"/>
        <v>2.5709811698639262</v>
      </c>
      <c r="AL60" s="178">
        <f t="shared" si="40"/>
        <v>2.426905203187177</v>
      </c>
      <c r="AM60" s="178">
        <f t="shared" si="40"/>
        <v>2.7569178405590455</v>
      </c>
      <c r="AN60" s="178">
        <f t="shared" si="40"/>
        <v>2.568696662723287</v>
      </c>
      <c r="AO60" s="178">
        <f t="shared" si="40"/>
        <v>2.9967018158701015</v>
      </c>
      <c r="AP60" s="178">
        <f t="shared" si="40"/>
        <v>2.6446157846551293</v>
      </c>
      <c r="AQ60" s="178">
        <f t="shared" si="40"/>
        <v>2.8633281235413843</v>
      </c>
      <c r="AR60" s="178">
        <f t="shared" si="40"/>
        <v>3.0178706138350591</v>
      </c>
      <c r="AS60" s="178"/>
      <c r="AT60" s="337"/>
      <c r="AW60" s="123"/>
    </row>
    <row r="61" spans="1:49" ht="20.100000000000001" customHeight="1" x14ac:dyDescent="0.25">
      <c r="A61" s="139" t="s">
        <v>83</v>
      </c>
      <c r="B61" s="135">
        <v>128709.03000000012</v>
      </c>
      <c r="C61" s="175">
        <v>150076.9599999999</v>
      </c>
      <c r="D61" s="175">
        <v>143385.01999999976</v>
      </c>
      <c r="E61" s="175">
        <v>130629.12999999999</v>
      </c>
      <c r="F61" s="175">
        <v>133047.13999999996</v>
      </c>
      <c r="G61" s="175">
        <v>119520.93999999986</v>
      </c>
      <c r="H61" s="175">
        <v>122238.15999999995</v>
      </c>
      <c r="I61" s="175">
        <v>104404.10999999999</v>
      </c>
      <c r="J61" s="175">
        <v>112380.65</v>
      </c>
      <c r="K61" s="240">
        <v>122802.49999999997</v>
      </c>
      <c r="L61" s="240">
        <v>177093.93000000025</v>
      </c>
      <c r="M61" s="240">
        <v>164472.37999999989</v>
      </c>
      <c r="N61" s="137"/>
      <c r="O61" s="337" t="str">
        <f t="shared" si="42"/>
        <v/>
      </c>
      <c r="Q61" s="127" t="s">
        <v>83</v>
      </c>
      <c r="R61" s="135">
        <v>25464.052000000007</v>
      </c>
      <c r="S61" s="175">
        <v>29523.48000000001</v>
      </c>
      <c r="T61" s="175">
        <v>31498.723000000002</v>
      </c>
      <c r="U61" s="175">
        <v>30997.326000000052</v>
      </c>
      <c r="V61" s="175">
        <v>32940.034999999967</v>
      </c>
      <c r="W61" s="175">
        <v>29831.125000000007</v>
      </c>
      <c r="X61" s="175">
        <v>34519.751000000018</v>
      </c>
      <c r="Y61" s="175">
        <v>30903.571</v>
      </c>
      <c r="Z61" s="175">
        <v>32156.462</v>
      </c>
      <c r="AA61" s="175">
        <v>33336.43499999999</v>
      </c>
      <c r="AB61" s="175">
        <v>49473.65399999998</v>
      </c>
      <c r="AC61" s="175">
        <v>50897.267000000043</v>
      </c>
      <c r="AD61" s="137"/>
      <c r="AE61" s="337" t="str">
        <f t="shared" si="43"/>
        <v/>
      </c>
      <c r="AG61" s="230">
        <f t="shared" si="40"/>
        <v>1.9784200067392308</v>
      </c>
      <c r="AH61" s="178">
        <f t="shared" si="40"/>
        <v>1.9672226836151285</v>
      </c>
      <c r="AI61" s="178">
        <f t="shared" ref="AI61:AS63" si="50">IF(T61="","",(T61/D61)*10)</f>
        <v>2.1967931517532344</v>
      </c>
      <c r="AJ61" s="178">
        <f t="shared" si="50"/>
        <v>2.3729260081576027</v>
      </c>
      <c r="AK61" s="178">
        <f t="shared" si="50"/>
        <v>2.4758168420606395</v>
      </c>
      <c r="AL61" s="178">
        <f t="shared" si="50"/>
        <v>2.4958910965727048</v>
      </c>
      <c r="AM61" s="178">
        <f t="shared" si="50"/>
        <v>2.8239750172941114</v>
      </c>
      <c r="AN61" s="178">
        <f t="shared" si="50"/>
        <v>2.95999563618712</v>
      </c>
      <c r="AO61" s="178">
        <f t="shared" si="50"/>
        <v>2.8613877922934243</v>
      </c>
      <c r="AP61" s="178">
        <f t="shared" si="50"/>
        <v>2.7146381384743794</v>
      </c>
      <c r="AQ61" s="178">
        <f t="shared" si="50"/>
        <v>2.7936391721613445</v>
      </c>
      <c r="AR61" s="178">
        <f t="shared" si="50"/>
        <v>3.0945783723686664</v>
      </c>
      <c r="AS61" s="178" t="str">
        <f t="shared" si="50"/>
        <v/>
      </c>
      <c r="AT61" s="337" t="str">
        <f t="shared" ref="AT61:AT67" si="51">IF(AS61="","",(AS61-AR61)/AR61)</f>
        <v/>
      </c>
      <c r="AW61" s="123"/>
    </row>
    <row r="62" spans="1:49" ht="20.100000000000001" customHeight="1" thickBot="1" x14ac:dyDescent="0.3">
      <c r="A62" s="140" t="s">
        <v>84</v>
      </c>
      <c r="B62" s="228">
        <v>76422.39</v>
      </c>
      <c r="C62" s="176">
        <v>98632.750000000015</v>
      </c>
      <c r="D62" s="176">
        <v>93700.91999999994</v>
      </c>
      <c r="E62" s="176">
        <v>82943.079999999973</v>
      </c>
      <c r="F62" s="176">
        <v>100845.22000000002</v>
      </c>
      <c r="G62" s="176">
        <v>82769.729999999952</v>
      </c>
      <c r="H62" s="176">
        <v>78072.589999999866</v>
      </c>
      <c r="I62" s="176">
        <v>92901.83</v>
      </c>
      <c r="J62" s="176">
        <v>77572.28</v>
      </c>
      <c r="K62" s="241">
        <v>90006.149999999892</v>
      </c>
      <c r="L62" s="241">
        <v>119138.44999999997</v>
      </c>
      <c r="M62" s="241">
        <v>123755.49</v>
      </c>
      <c r="N62" s="141"/>
      <c r="O62" s="337" t="str">
        <f t="shared" si="42"/>
        <v/>
      </c>
      <c r="Q62" s="128" t="s">
        <v>84</v>
      </c>
      <c r="R62" s="228">
        <v>15596.707000000013</v>
      </c>
      <c r="S62" s="176">
        <v>18332.828999999987</v>
      </c>
      <c r="T62" s="176">
        <v>21648.361999999994</v>
      </c>
      <c r="U62" s="176">
        <v>20693.550999999999</v>
      </c>
      <c r="V62" s="176">
        <v>23770.443999999989</v>
      </c>
      <c r="W62" s="176">
        <v>22065.902999999984</v>
      </c>
      <c r="X62" s="176">
        <v>24906.423000000003</v>
      </c>
      <c r="Y62" s="176">
        <v>28016.947000000004</v>
      </c>
      <c r="Z62" s="176">
        <v>26292.933000000001</v>
      </c>
      <c r="AA62" s="176">
        <v>27722.498999999978</v>
      </c>
      <c r="AB62" s="176">
        <v>34797.590000000011</v>
      </c>
      <c r="AC62" s="176">
        <v>34642.825000000055</v>
      </c>
      <c r="AD62" s="141"/>
      <c r="AE62" s="337" t="str">
        <f t="shared" si="43"/>
        <v/>
      </c>
      <c r="AG62" s="230">
        <f t="shared" si="40"/>
        <v>2.0408556968710365</v>
      </c>
      <c r="AH62" s="178">
        <f t="shared" si="40"/>
        <v>1.8586959199657298</v>
      </c>
      <c r="AI62" s="178">
        <f t="shared" si="50"/>
        <v>2.3103681372605527</v>
      </c>
      <c r="AJ62" s="178">
        <f t="shared" si="50"/>
        <v>2.494909882777443</v>
      </c>
      <c r="AK62" s="178">
        <f t="shared" si="50"/>
        <v>2.357121537342076</v>
      </c>
      <c r="AL62" s="178">
        <f t="shared" si="50"/>
        <v>2.6659387435479127</v>
      </c>
      <c r="AM62" s="178">
        <f t="shared" si="50"/>
        <v>3.190162257970441</v>
      </c>
      <c r="AN62" s="178">
        <f t="shared" si="50"/>
        <v>3.0157583548138938</v>
      </c>
      <c r="AO62" s="178">
        <f t="shared" si="50"/>
        <v>3.3894753383554024</v>
      </c>
      <c r="AP62" s="178">
        <f t="shared" si="50"/>
        <v>3.080067195408315</v>
      </c>
      <c r="AQ62" s="178">
        <f t="shared" si="50"/>
        <v>2.920769071613742</v>
      </c>
      <c r="AR62" s="178">
        <f t="shared" si="50"/>
        <v>2.7992960150697193</v>
      </c>
      <c r="AS62" s="178" t="str">
        <f t="shared" si="50"/>
        <v/>
      </c>
      <c r="AT62" s="337" t="str">
        <f t="shared" si="51"/>
        <v/>
      </c>
      <c r="AW62" s="123"/>
    </row>
    <row r="63" spans="1:49" ht="20.100000000000001" customHeight="1" thickBot="1" x14ac:dyDescent="0.3">
      <c r="A63" s="41" t="str">
        <f>A19</f>
        <v>jan-abril</v>
      </c>
      <c r="B63" s="193">
        <f>SUM(B51:B54)</f>
        <v>320773.06000000006</v>
      </c>
      <c r="C63" s="194">
        <f t="shared" ref="C63:N63" si="52">SUM(C51:C54)</f>
        <v>358695.35000000009</v>
      </c>
      <c r="D63" s="194">
        <f t="shared" si="52"/>
        <v>455619.96</v>
      </c>
      <c r="E63" s="194">
        <f t="shared" si="52"/>
        <v>434730.71999999991</v>
      </c>
      <c r="F63" s="194">
        <f t="shared" si="52"/>
        <v>413421.79999999981</v>
      </c>
      <c r="G63" s="194">
        <f t="shared" si="52"/>
        <v>452398.57000000007</v>
      </c>
      <c r="H63" s="194">
        <f t="shared" si="52"/>
        <v>313755.39999999985</v>
      </c>
      <c r="I63" s="194">
        <f t="shared" si="52"/>
        <v>381477.37999999983</v>
      </c>
      <c r="J63" s="194">
        <f t="shared" si="52"/>
        <v>406989.56000000006</v>
      </c>
      <c r="K63" s="194">
        <f t="shared" si="52"/>
        <v>424779.81999999966</v>
      </c>
      <c r="L63" s="194">
        <f t="shared" si="52"/>
        <v>505312.42000000004</v>
      </c>
      <c r="M63" s="194">
        <f t="shared" si="52"/>
        <v>559590.05999999959</v>
      </c>
      <c r="N63" s="195">
        <f t="shared" si="52"/>
        <v>543098.0399999998</v>
      </c>
      <c r="O63" s="407">
        <f t="shared" si="42"/>
        <v>-2.9471609985352129E-2</v>
      </c>
      <c r="Q63" s="127"/>
      <c r="R63" s="193">
        <f>SUM(R51:R54)</f>
        <v>62062.630000000005</v>
      </c>
      <c r="S63" s="194">
        <f t="shared" ref="S63:AD63" si="53">SUM(S51:S54)</f>
        <v>70411.627999999997</v>
      </c>
      <c r="T63" s="194">
        <f t="shared" si="53"/>
        <v>82802.727000000028</v>
      </c>
      <c r="U63" s="194">
        <f t="shared" si="53"/>
        <v>86398.503999999986</v>
      </c>
      <c r="V63" s="194">
        <f t="shared" si="53"/>
        <v>83795.294999999998</v>
      </c>
      <c r="W63" s="194">
        <f t="shared" si="53"/>
        <v>92489.30399999996</v>
      </c>
      <c r="X63" s="194">
        <f t="shared" si="53"/>
        <v>80180.72</v>
      </c>
      <c r="Y63" s="194">
        <f t="shared" si="53"/>
        <v>95485.369999999981</v>
      </c>
      <c r="Z63" s="194">
        <f t="shared" si="53"/>
        <v>103948.18700000001</v>
      </c>
      <c r="AA63" s="194">
        <f t="shared" si="53"/>
        <v>107639.21400000004</v>
      </c>
      <c r="AB63" s="194">
        <f t="shared" si="53"/>
        <v>131716.49000000005</v>
      </c>
      <c r="AC63" s="194">
        <f t="shared" si="53"/>
        <v>148529.32599999997</v>
      </c>
      <c r="AD63" s="195">
        <f t="shared" si="53"/>
        <v>152290.747</v>
      </c>
      <c r="AE63" s="362">
        <f t="shared" si="43"/>
        <v>2.5324433236841269E-2</v>
      </c>
      <c r="AG63" s="231">
        <f t="shared" si="40"/>
        <v>1.9347831142677629</v>
      </c>
      <c r="AH63" s="199">
        <f t="shared" si="40"/>
        <v>1.9629924948845858</v>
      </c>
      <c r="AI63" s="199">
        <f t="shared" si="50"/>
        <v>1.8173639056550557</v>
      </c>
      <c r="AJ63" s="199">
        <f t="shared" si="50"/>
        <v>1.9874027765969704</v>
      </c>
      <c r="AK63" s="199">
        <f t="shared" si="50"/>
        <v>2.0268717082650225</v>
      </c>
      <c r="AL63" s="199">
        <f t="shared" si="50"/>
        <v>2.044420785857036</v>
      </c>
      <c r="AM63" s="199">
        <f t="shared" si="50"/>
        <v>2.5555168134158022</v>
      </c>
      <c r="AN63" s="199">
        <f t="shared" si="50"/>
        <v>2.5030414647390109</v>
      </c>
      <c r="AO63" s="199">
        <f t="shared" si="50"/>
        <v>2.5540750234477754</v>
      </c>
      <c r="AP63" s="199">
        <f t="shared" si="50"/>
        <v>2.5340001791987228</v>
      </c>
      <c r="AQ63" s="199">
        <f t="shared" si="50"/>
        <v>2.6066347231283182</v>
      </c>
      <c r="AR63" s="199">
        <f t="shared" si="50"/>
        <v>2.6542524004089723</v>
      </c>
      <c r="AS63" s="199">
        <f t="shared" si="50"/>
        <v>2.8041115191651227</v>
      </c>
      <c r="AT63" s="407">
        <f t="shared" si="51"/>
        <v>5.6460010635408994E-2</v>
      </c>
      <c r="AW63" s="123"/>
    </row>
    <row r="64" spans="1:49" ht="20.100000000000001" customHeight="1" x14ac:dyDescent="0.25">
      <c r="A64" s="139" t="s">
        <v>85</v>
      </c>
      <c r="B64" s="135">
        <f>SUM(B51:B53)</f>
        <v>234491.43</v>
      </c>
      <c r="C64" s="175">
        <f>SUM(C51:C53)</f>
        <v>268123.53000000009</v>
      </c>
      <c r="D64" s="175">
        <f>SUM(D51:D53)</f>
        <v>341123.42000000004</v>
      </c>
      <c r="E64" s="175">
        <f t="shared" ref="E64:N64" si="54">SUM(E51:E53)</f>
        <v>307586.39999999991</v>
      </c>
      <c r="F64" s="175">
        <f t="shared" si="54"/>
        <v>312002.81999999983</v>
      </c>
      <c r="G64" s="175">
        <f t="shared" si="54"/>
        <v>314085.74999999994</v>
      </c>
      <c r="H64" s="175">
        <f t="shared" si="54"/>
        <v>225185.55999999994</v>
      </c>
      <c r="I64" s="175">
        <f t="shared" si="54"/>
        <v>291368.51999999996</v>
      </c>
      <c r="J64" s="175">
        <f t="shared" si="54"/>
        <v>290915.21000000002</v>
      </c>
      <c r="K64" s="175">
        <f t="shared" si="54"/>
        <v>314581.43999999971</v>
      </c>
      <c r="L64" s="175">
        <f t="shared" si="54"/>
        <v>387624.22000000009</v>
      </c>
      <c r="M64" s="175">
        <f t="shared" si="54"/>
        <v>406750.85999999975</v>
      </c>
      <c r="N64" s="175">
        <f t="shared" si="54"/>
        <v>412960.5299999998</v>
      </c>
      <c r="O64" s="407">
        <f t="shared" si="42"/>
        <v>1.526651965775818E-2</v>
      </c>
      <c r="Q64" s="126" t="s">
        <v>85</v>
      </c>
      <c r="R64" s="135">
        <f>SUM(R51:R53)</f>
        <v>45609.39</v>
      </c>
      <c r="S64" s="175">
        <f>SUM(S51:S53)</f>
        <v>53062.921000000002</v>
      </c>
      <c r="T64" s="175">
        <f>SUM(T51:T53)</f>
        <v>61321.651000000027</v>
      </c>
      <c r="U64" s="175">
        <f>SUM(U51:U53)</f>
        <v>63351.315999999992</v>
      </c>
      <c r="V64" s="175">
        <f t="shared" ref="V64:AC64" si="55">SUM(V51:V53)</f>
        <v>61448.611999999994</v>
      </c>
      <c r="W64" s="175">
        <f t="shared" si="55"/>
        <v>65590.697999999975</v>
      </c>
      <c r="X64" s="175">
        <f t="shared" si="55"/>
        <v>58604.442999999985</v>
      </c>
      <c r="Y64" s="175">
        <f t="shared" si="55"/>
        <v>74095.891999999963</v>
      </c>
      <c r="Z64" s="175">
        <f t="shared" si="55"/>
        <v>76343.599000000002</v>
      </c>
      <c r="AA64" s="175">
        <f t="shared" si="55"/>
        <v>80321.476000000039</v>
      </c>
      <c r="AB64" s="175">
        <f t="shared" si="55"/>
        <v>99368.438000000038</v>
      </c>
      <c r="AC64" s="175">
        <f t="shared" si="55"/>
        <v>107045.80599999998</v>
      </c>
      <c r="AD64" s="137">
        <f>IF(AD53="","",SUM(AD51:AD53))</f>
        <v>114887.33900000002</v>
      </c>
      <c r="AE64" s="337">
        <f t="shared" si="43"/>
        <v>7.3253995583909576E-2</v>
      </c>
      <c r="AG64" s="229">
        <f t="shared" si="40"/>
        <v>1.9450344091466372</v>
      </c>
      <c r="AH64" s="177">
        <f t="shared" si="40"/>
        <v>1.9790475308153666</v>
      </c>
      <c r="AI64" s="177">
        <f t="shared" si="40"/>
        <v>1.7976382565582869</v>
      </c>
      <c r="AJ64" s="177">
        <f t="shared" si="40"/>
        <v>2.0596266935079059</v>
      </c>
      <c r="AK64" s="177">
        <f t="shared" si="40"/>
        <v>1.9694889937212756</v>
      </c>
      <c r="AL64" s="177">
        <f t="shared" si="40"/>
        <v>2.0883054388809423</v>
      </c>
      <c r="AM64" s="177">
        <f t="shared" si="40"/>
        <v>2.6024956040698171</v>
      </c>
      <c r="AN64" s="177">
        <f t="shared" si="40"/>
        <v>2.5430301118322589</v>
      </c>
      <c r="AO64" s="177">
        <f t="shared" si="40"/>
        <v>2.6242560160398627</v>
      </c>
      <c r="AP64" s="177">
        <f t="shared" si="40"/>
        <v>2.5532808292822393</v>
      </c>
      <c r="AQ64" s="177">
        <f t="shared" si="40"/>
        <v>2.5635250036749513</v>
      </c>
      <c r="AR64" s="177">
        <f t="shared" si="40"/>
        <v>2.6317290638303765</v>
      </c>
      <c r="AS64" s="177">
        <f t="shared" si="40"/>
        <v>2.7820416396695364</v>
      </c>
      <c r="AT64" s="407">
        <f t="shared" si="51"/>
        <v>5.7115520706522108E-2</v>
      </c>
    </row>
    <row r="65" spans="1:46" ht="20.100000000000001" customHeight="1" x14ac:dyDescent="0.25">
      <c r="A65" s="139" t="s">
        <v>86</v>
      </c>
      <c r="B65" s="135">
        <f>SUM(B54:B56)</f>
        <v>270632.65000000014</v>
      </c>
      <c r="C65" s="175">
        <f>SUM(C54:C56)</f>
        <v>330331.44000000012</v>
      </c>
      <c r="D65" s="175">
        <f>SUM(D54:D56)</f>
        <v>371262.24999999988</v>
      </c>
      <c r="E65" s="175">
        <f t="shared" ref="E65:M65" si="56">SUM(E54:E56)</f>
        <v>341280.04000000004</v>
      </c>
      <c r="F65" s="175">
        <f t="shared" si="56"/>
        <v>330986.2099999999</v>
      </c>
      <c r="G65" s="175">
        <f t="shared" si="56"/>
        <v>352389.62000000011</v>
      </c>
      <c r="H65" s="175">
        <f t="shared" si="56"/>
        <v>271249.88999999984</v>
      </c>
      <c r="I65" s="175">
        <f t="shared" si="56"/>
        <v>338059.84999999963</v>
      </c>
      <c r="J65" s="175">
        <f t="shared" si="56"/>
        <v>341622.02</v>
      </c>
      <c r="K65" s="175">
        <f t="shared" si="56"/>
        <v>348164.02999999968</v>
      </c>
      <c r="L65" s="175">
        <f t="shared" si="56"/>
        <v>373006.16999999981</v>
      </c>
      <c r="M65" s="175">
        <f t="shared" si="56"/>
        <v>455359.85999999981</v>
      </c>
      <c r="N65" s="175"/>
      <c r="O65" s="337"/>
      <c r="Q65" s="127" t="s">
        <v>86</v>
      </c>
      <c r="R65" s="135">
        <f>SUM(R54:R56)</f>
        <v>52069.507000000012</v>
      </c>
      <c r="S65" s="175">
        <f>SUM(S54:S56)</f>
        <v>57799.210999999981</v>
      </c>
      <c r="T65" s="175">
        <f>SUM(T54:T56)</f>
        <v>67284.703999999983</v>
      </c>
      <c r="U65" s="175">
        <f>SUM(U54:U56)</f>
        <v>68302.889999999985</v>
      </c>
      <c r="V65" s="175">
        <f t="shared" ref="V65:AC65" si="57">SUM(V54:V56)</f>
        <v>68997.127000000022</v>
      </c>
      <c r="W65" s="175">
        <f t="shared" si="57"/>
        <v>75648.96299999996</v>
      </c>
      <c r="X65" s="175">
        <f t="shared" si="57"/>
        <v>65293.128000000026</v>
      </c>
      <c r="Y65" s="175">
        <f t="shared" si="57"/>
        <v>80241.398000000045</v>
      </c>
      <c r="Z65" s="175">
        <f t="shared" si="57"/>
        <v>84590.548999999999</v>
      </c>
      <c r="AA65" s="175">
        <f t="shared" si="57"/>
        <v>84889.636000000028</v>
      </c>
      <c r="AB65" s="175">
        <f t="shared" si="57"/>
        <v>93771.617999999988</v>
      </c>
      <c r="AC65" s="175">
        <f t="shared" si="57"/>
        <v>121376.96900000007</v>
      </c>
      <c r="AD65" s="137" t="str">
        <f>IF(AD56="","",SUM(AD54:AD56))</f>
        <v/>
      </c>
      <c r="AE65" s="337" t="str">
        <f t="shared" si="43"/>
        <v/>
      </c>
      <c r="AG65" s="230">
        <f t="shared" si="40"/>
        <v>1.9239920608248851</v>
      </c>
      <c r="AH65" s="178">
        <f t="shared" si="40"/>
        <v>1.7497338733485361</v>
      </c>
      <c r="AI65" s="178">
        <f t="shared" si="40"/>
        <v>1.8123227987763368</v>
      </c>
      <c r="AJ65" s="178">
        <f t="shared" si="40"/>
        <v>2.0013737105750451</v>
      </c>
      <c r="AK65" s="178">
        <f t="shared" si="40"/>
        <v>2.0845921949437121</v>
      </c>
      <c r="AL65" s="178">
        <f t="shared" si="40"/>
        <v>2.1467420918924893</v>
      </c>
      <c r="AM65" s="178">
        <f t="shared" si="40"/>
        <v>2.4071209024269122</v>
      </c>
      <c r="AN65" s="178">
        <f t="shared" si="40"/>
        <v>2.3735855648045794</v>
      </c>
      <c r="AO65" s="178">
        <f t="shared" si="40"/>
        <v>2.4761445119960355</v>
      </c>
      <c r="AP65" s="178">
        <f t="shared" si="40"/>
        <v>2.4382081055300313</v>
      </c>
      <c r="AQ65" s="178">
        <f t="shared" si="40"/>
        <v>2.5139428122596481</v>
      </c>
      <c r="AR65" s="178">
        <f t="shared" si="40"/>
        <v>2.6655175315628417</v>
      </c>
      <c r="AS65" s="178"/>
      <c r="AT65" s="337"/>
    </row>
    <row r="66" spans="1:46" ht="20.100000000000001" customHeight="1" x14ac:dyDescent="0.25">
      <c r="A66" s="139" t="s">
        <v>87</v>
      </c>
      <c r="B66" s="135">
        <f>SUM(B57:B59)</f>
        <v>362917.66000000003</v>
      </c>
      <c r="C66" s="175">
        <f>SUM(C57:C59)</f>
        <v>410216.99000000011</v>
      </c>
      <c r="D66" s="175">
        <f>SUM(D57:D59)</f>
        <v>402664.01999999979</v>
      </c>
      <c r="E66" s="175">
        <f t="shared" ref="E66:M66" si="58">SUM(E57:E59)</f>
        <v>374827.90000000014</v>
      </c>
      <c r="F66" s="175">
        <f t="shared" si="58"/>
        <v>411823.39999999991</v>
      </c>
      <c r="G66" s="175">
        <f t="shared" si="58"/>
        <v>392287.49999999988</v>
      </c>
      <c r="H66" s="175">
        <f t="shared" si="58"/>
        <v>324909.64999999991</v>
      </c>
      <c r="I66" s="175">
        <f t="shared" si="58"/>
        <v>335894.45999999973</v>
      </c>
      <c r="J66" s="175">
        <f t="shared" si="58"/>
        <v>323029.73000000004</v>
      </c>
      <c r="K66" s="175">
        <f t="shared" si="58"/>
        <v>359624.85999999987</v>
      </c>
      <c r="L66" s="175">
        <f t="shared" si="58"/>
        <v>485561.99000000028</v>
      </c>
      <c r="M66" s="175">
        <f t="shared" si="58"/>
        <v>462755.94999999984</v>
      </c>
      <c r="N66" s="175"/>
      <c r="O66" s="337"/>
      <c r="Q66" s="127" t="s">
        <v>87</v>
      </c>
      <c r="R66" s="135">
        <f>SUM(R57:R59)</f>
        <v>66706.640000000043</v>
      </c>
      <c r="S66" s="175">
        <f>SUM(S57:S59)</f>
        <v>75687.896000000008</v>
      </c>
      <c r="T66" s="175">
        <f>SUM(T57:T59)</f>
        <v>78884.929000000004</v>
      </c>
      <c r="U66" s="175">
        <f>SUM(U57:U59)</f>
        <v>90834.866999999969</v>
      </c>
      <c r="V66" s="175">
        <f t="shared" ref="V66:AC66" si="59">SUM(V57:V59)</f>
        <v>90275.416000000056</v>
      </c>
      <c r="W66" s="175">
        <f t="shared" si="59"/>
        <v>87840.50900000002</v>
      </c>
      <c r="X66" s="175">
        <f t="shared" si="59"/>
        <v>78765.768000000011</v>
      </c>
      <c r="Y66" s="175">
        <f t="shared" si="59"/>
        <v>86377.072000000029</v>
      </c>
      <c r="Z66" s="175">
        <f t="shared" si="59"/>
        <v>89313.755000000005</v>
      </c>
      <c r="AA66" s="175">
        <f t="shared" si="59"/>
        <v>95872.349999999977</v>
      </c>
      <c r="AB66" s="175">
        <f t="shared" si="59"/>
        <v>128355.976</v>
      </c>
      <c r="AC66" s="175">
        <f t="shared" si="59"/>
        <v>133598.946</v>
      </c>
      <c r="AD66" s="137" t="str">
        <f>IF(AD59="","",SUM(AD57:AD59))</f>
        <v/>
      </c>
      <c r="AE66" s="337" t="str">
        <f t="shared" si="43"/>
        <v/>
      </c>
      <c r="AG66" s="230">
        <f t="shared" si="40"/>
        <v>1.8380654168220978</v>
      </c>
      <c r="AH66" s="178">
        <f t="shared" si="40"/>
        <v>1.8450697519866253</v>
      </c>
      <c r="AI66" s="178">
        <f t="shared" si="40"/>
        <v>1.959075682997454</v>
      </c>
      <c r="AJ66" s="178">
        <f t="shared" si="40"/>
        <v>2.4233752876986996</v>
      </c>
      <c r="AK66" s="178">
        <f t="shared" si="40"/>
        <v>2.1920904931579916</v>
      </c>
      <c r="AL66" s="178">
        <f t="shared" si="40"/>
        <v>2.2391870503138653</v>
      </c>
      <c r="AM66" s="178">
        <f t="shared" si="40"/>
        <v>2.4242360299240122</v>
      </c>
      <c r="AN66" s="178">
        <f t="shared" si="40"/>
        <v>2.5715539339350846</v>
      </c>
      <c r="AO66" s="178">
        <f t="shared" si="40"/>
        <v>2.764877245199691</v>
      </c>
      <c r="AP66" s="178">
        <f t="shared" si="40"/>
        <v>2.6658988480384815</v>
      </c>
      <c r="AQ66" s="178">
        <f t="shared" si="40"/>
        <v>2.643451889634111</v>
      </c>
      <c r="AR66" s="178">
        <f t="shared" si="40"/>
        <v>2.8870281624687926</v>
      </c>
      <c r="AS66" s="178"/>
      <c r="AT66" s="337"/>
    </row>
    <row r="67" spans="1:46" ht="20.100000000000001" customHeight="1" thickBot="1" x14ac:dyDescent="0.3">
      <c r="A67" s="140" t="s">
        <v>88</v>
      </c>
      <c r="B67" s="228">
        <f>SUM(B60:B62)</f>
        <v>301452.82000000007</v>
      </c>
      <c r="C67" s="176">
        <f>SUM(C60:C62)</f>
        <v>388105.86999999988</v>
      </c>
      <c r="D67" s="176">
        <f>IF(D62="","",SUM(D60:D62))</f>
        <v>380957.63999999966</v>
      </c>
      <c r="E67" s="176">
        <f t="shared" ref="E67:N67" si="60">IF(E62="","",SUM(E60:E62))</f>
        <v>378869.0400000001</v>
      </c>
      <c r="F67" s="176">
        <f t="shared" si="60"/>
        <v>396865.16000000021</v>
      </c>
      <c r="G67" s="176">
        <f t="shared" si="60"/>
        <v>336903.74</v>
      </c>
      <c r="H67" s="176">
        <f t="shared" si="60"/>
        <v>311374.30999999976</v>
      </c>
      <c r="I67" s="176">
        <f t="shared" si="60"/>
        <v>337617.05000000005</v>
      </c>
      <c r="J67" s="176">
        <f t="shared" si="60"/>
        <v>314897.43999999994</v>
      </c>
      <c r="K67" s="176">
        <f t="shared" si="60"/>
        <v>372869.66999999981</v>
      </c>
      <c r="L67" s="176">
        <f t="shared" si="60"/>
        <v>493444.35000000033</v>
      </c>
      <c r="M67" s="176">
        <f t="shared" si="60"/>
        <v>455306.62999999966</v>
      </c>
      <c r="N67" s="176" t="str">
        <f t="shared" si="60"/>
        <v/>
      </c>
      <c r="O67" s="349" t="str">
        <f t="shared" si="42"/>
        <v/>
      </c>
      <c r="Q67" s="128" t="s">
        <v>88</v>
      </c>
      <c r="R67" s="228">
        <f>SUM(R60:R62)</f>
        <v>63838.016000000018</v>
      </c>
      <c r="S67" s="176">
        <f>SUM(S60:S62)</f>
        <v>79380.659999999989</v>
      </c>
      <c r="T67" s="176">
        <f>IF(T62="","",SUM(T60:T62))</f>
        <v>89950.456999999995</v>
      </c>
      <c r="U67" s="176">
        <f>IF(U62="","",SUM(U60:U62))</f>
        <v>90706.435000000056</v>
      </c>
      <c r="V67" s="176">
        <f t="shared" ref="V67:AD67" si="61">IF(V62="","",SUM(V60:V62))</f>
        <v>98610.478999999992</v>
      </c>
      <c r="W67" s="176">
        <f t="shared" si="61"/>
        <v>84566.343999999997</v>
      </c>
      <c r="X67" s="176">
        <f t="shared" si="61"/>
        <v>90045.485000000015</v>
      </c>
      <c r="Y67" s="176">
        <f t="shared" si="61"/>
        <v>94962.186000000016</v>
      </c>
      <c r="Z67" s="176">
        <f t="shared" si="61"/>
        <v>95891.539000000004</v>
      </c>
      <c r="AA67" s="176">
        <f t="shared" si="61"/>
        <v>103388.924</v>
      </c>
      <c r="AB67" s="176">
        <f t="shared" si="61"/>
        <v>140739.50200000001</v>
      </c>
      <c r="AC67" s="176">
        <f t="shared" si="61"/>
        <v>135962.3000000001</v>
      </c>
      <c r="AD67" s="141" t="str">
        <f t="shared" si="61"/>
        <v/>
      </c>
      <c r="AE67" s="349" t="str">
        <f t="shared" si="43"/>
        <v/>
      </c>
      <c r="AG67" s="232">
        <f t="shared" ref="AG67:AH67" si="62">(R67/B67)*10</f>
        <v>2.1176785143360082</v>
      </c>
      <c r="AH67" s="179">
        <f t="shared" si="62"/>
        <v>2.0453352071175841</v>
      </c>
      <c r="AI67" s="179">
        <f t="shared" ref="AI67:AS67" si="63">IF(T62="","",(T67/D67)*10)</f>
        <v>2.3611669003409426</v>
      </c>
      <c r="AJ67" s="179">
        <f t="shared" si="63"/>
        <v>2.3941369028200361</v>
      </c>
      <c r="AK67" s="179">
        <f t="shared" si="63"/>
        <v>2.4847350923925884</v>
      </c>
      <c r="AL67" s="179">
        <f t="shared" si="63"/>
        <v>2.5101040433685897</v>
      </c>
      <c r="AM67" s="179">
        <f t="shared" si="63"/>
        <v>2.8918726467832263</v>
      </c>
      <c r="AN67" s="179">
        <f t="shared" si="63"/>
        <v>2.8127189074129992</v>
      </c>
      <c r="AO67" s="179">
        <f t="shared" si="63"/>
        <v>3.045167309076886</v>
      </c>
      <c r="AP67" s="179">
        <f t="shared" si="63"/>
        <v>2.7727898597920304</v>
      </c>
      <c r="AQ67" s="179">
        <f t="shared" si="63"/>
        <v>2.852185905056972</v>
      </c>
      <c r="AR67" s="179">
        <f t="shared" si="63"/>
        <v>2.9861700015218364</v>
      </c>
      <c r="AS67" s="179" t="str">
        <f t="shared" si="63"/>
        <v/>
      </c>
      <c r="AT67" s="349" t="str">
        <f t="shared" si="51"/>
        <v/>
      </c>
    </row>
    <row r="68" spans="1:46" x14ac:dyDescent="0.2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Y64:AC67 B63:M6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W70"/>
  <sheetViews>
    <sheetView showGridLines="0" topLeftCell="A43" workbookViewId="0">
      <selection activeCell="AA59" sqref="AA59"/>
    </sheetView>
  </sheetViews>
  <sheetFormatPr defaultRowHeight="15" x14ac:dyDescent="0.25"/>
  <cols>
    <col min="1" max="1" width="18.7109375" customWidth="1"/>
    <col min="15" max="15" width="10.140625" customWidth="1"/>
    <col min="16" max="16" width="1.7109375" customWidth="1"/>
    <col min="17" max="17" width="18.7109375" hidden="1" customWidth="1"/>
    <col min="31" max="31" width="10" customWidth="1"/>
    <col min="32" max="32" width="1.7109375" customWidth="1"/>
    <col min="46" max="46" width="10" customWidth="1"/>
    <col min="48" max="49" width="9.140625" style="119"/>
  </cols>
  <sheetData>
    <row r="1" spans="1:49" ht="15.75" x14ac:dyDescent="0.25">
      <c r="A1" s="5" t="s">
        <v>100</v>
      </c>
    </row>
    <row r="3" spans="1:49" ht="15.75" thickBot="1" x14ac:dyDescent="0.3">
      <c r="O3" s="243" t="s">
        <v>1</v>
      </c>
      <c r="AE3" s="401">
        <v>1000</v>
      </c>
      <c r="AT3" s="401" t="s">
        <v>47</v>
      </c>
    </row>
    <row r="4" spans="1:49" ht="20.100000000000001" customHeight="1" x14ac:dyDescent="0.25">
      <c r="A4" s="437" t="s">
        <v>3</v>
      </c>
      <c r="B4" s="439" t="s">
        <v>71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4"/>
      <c r="O4" s="442" t="s">
        <v>131</v>
      </c>
      <c r="Q4" s="440" t="s">
        <v>3</v>
      </c>
      <c r="R4" s="432" t="s">
        <v>71</v>
      </c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4"/>
      <c r="AE4" s="444" t="s">
        <v>131</v>
      </c>
      <c r="AG4" s="432" t="s">
        <v>71</v>
      </c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4"/>
      <c r="AT4" s="442" t="s">
        <v>131</v>
      </c>
    </row>
    <row r="5" spans="1:49" ht="20.100000000000001" customHeight="1" thickBot="1" x14ac:dyDescent="0.3">
      <c r="A5" s="438"/>
      <c r="B5" s="117">
        <v>2010</v>
      </c>
      <c r="C5" s="153">
        <v>2011</v>
      </c>
      <c r="D5" s="153">
        <v>2012</v>
      </c>
      <c r="E5" s="153">
        <v>2013</v>
      </c>
      <c r="F5" s="153">
        <v>2014</v>
      </c>
      <c r="G5" s="153">
        <v>2015</v>
      </c>
      <c r="H5" s="153">
        <v>2016</v>
      </c>
      <c r="I5" s="153">
        <v>2017</v>
      </c>
      <c r="J5" s="153">
        <v>2018</v>
      </c>
      <c r="K5" s="153">
        <v>2019</v>
      </c>
      <c r="L5" s="153">
        <v>2020</v>
      </c>
      <c r="M5" s="153">
        <v>2021</v>
      </c>
      <c r="N5" s="151">
        <v>2022</v>
      </c>
      <c r="O5" s="443"/>
      <c r="Q5" s="441"/>
      <c r="R5" s="30">
        <v>2010</v>
      </c>
      <c r="S5" s="153">
        <v>2011</v>
      </c>
      <c r="T5" s="153">
        <v>2012</v>
      </c>
      <c r="U5" s="153">
        <v>2013</v>
      </c>
      <c r="V5" s="153">
        <v>2014</v>
      </c>
      <c r="W5" s="153">
        <v>2015</v>
      </c>
      <c r="X5" s="153">
        <v>2016</v>
      </c>
      <c r="Y5" s="153">
        <v>2017</v>
      </c>
      <c r="Z5" s="153">
        <v>2018</v>
      </c>
      <c r="AA5" s="153">
        <v>2019</v>
      </c>
      <c r="AB5" s="153">
        <v>2020</v>
      </c>
      <c r="AC5" s="153">
        <v>2021</v>
      </c>
      <c r="AD5" s="151">
        <v>2022</v>
      </c>
      <c r="AE5" s="445"/>
      <c r="AG5" s="30">
        <v>2010</v>
      </c>
      <c r="AH5" s="153">
        <v>2011</v>
      </c>
      <c r="AI5" s="153">
        <v>2012</v>
      </c>
      <c r="AJ5" s="153">
        <v>2013</v>
      </c>
      <c r="AK5" s="153">
        <v>2014</v>
      </c>
      <c r="AL5" s="153">
        <v>2015</v>
      </c>
      <c r="AM5" s="153">
        <v>2016</v>
      </c>
      <c r="AN5" s="153">
        <v>2017</v>
      </c>
      <c r="AO5" s="153">
        <v>2018</v>
      </c>
      <c r="AP5" s="153">
        <v>2019</v>
      </c>
      <c r="AQ5" s="153">
        <v>2020</v>
      </c>
      <c r="AR5" s="153">
        <v>2021</v>
      </c>
      <c r="AS5" s="151">
        <v>2022</v>
      </c>
      <c r="AT5" s="443"/>
      <c r="AV5" s="402">
        <v>2013</v>
      </c>
      <c r="AW5" s="402">
        <v>2014</v>
      </c>
    </row>
    <row r="6" spans="1:49" ht="3" customHeight="1" thickBot="1" x14ac:dyDescent="0.3">
      <c r="A6" s="403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6"/>
      <c r="Q6" s="403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4"/>
    </row>
    <row r="7" spans="1:49" ht="20.100000000000001" customHeight="1" x14ac:dyDescent="0.25">
      <c r="A7" s="138" t="s">
        <v>73</v>
      </c>
      <c r="B7" s="45">
        <v>112208.21</v>
      </c>
      <c r="C7" s="174">
        <v>125412.47000000002</v>
      </c>
      <c r="D7" s="174">
        <v>111648.51</v>
      </c>
      <c r="E7" s="174">
        <v>101032.48999999999</v>
      </c>
      <c r="F7" s="174">
        <v>181499.08999999997</v>
      </c>
      <c r="G7" s="174">
        <v>165515.38999999981</v>
      </c>
      <c r="H7" s="174">
        <v>127441.33000000005</v>
      </c>
      <c r="I7" s="174">
        <v>165564.63999999996</v>
      </c>
      <c r="J7" s="242">
        <v>108022.51</v>
      </c>
      <c r="K7" s="242">
        <v>201133.06000000003</v>
      </c>
      <c r="L7" s="242">
        <v>231418.47</v>
      </c>
      <c r="M7" s="242">
        <v>217712.43000000014</v>
      </c>
      <c r="N7" s="130">
        <v>199180.96999999983</v>
      </c>
      <c r="O7" s="407">
        <f>IF(N7="","",(N7-M7)/M7)</f>
        <v>-8.5118980115192783E-2</v>
      </c>
      <c r="Q7" s="127" t="s">
        <v>73</v>
      </c>
      <c r="R7" s="45">
        <v>5046.811999999999</v>
      </c>
      <c r="S7" s="174">
        <v>5419.8780000000006</v>
      </c>
      <c r="T7" s="174">
        <v>5376.692</v>
      </c>
      <c r="U7" s="174">
        <v>8185.9700000000021</v>
      </c>
      <c r="V7" s="174">
        <v>9253.7109999999993</v>
      </c>
      <c r="W7" s="174">
        <v>8018.4579999999987</v>
      </c>
      <c r="X7" s="174">
        <v>7549.5260000000026</v>
      </c>
      <c r="Y7" s="174">
        <v>9256.76</v>
      </c>
      <c r="Z7" s="174">
        <v>8429.6530000000002</v>
      </c>
      <c r="AA7" s="174">
        <v>12162.242999999999</v>
      </c>
      <c r="AB7" s="174">
        <v>14395.186999999998</v>
      </c>
      <c r="AC7" s="174">
        <v>11739.592999999995</v>
      </c>
      <c r="AD7" s="130">
        <v>12616.448999999999</v>
      </c>
      <c r="AE7" s="407">
        <f>IF(AD7="","",(AD7-AC7)/AC7)</f>
        <v>7.4692197591518183E-2</v>
      </c>
      <c r="AG7" s="142">
        <f t="shared" ref="AG7:AS22" si="0">(R7/B7)*10</f>
        <v>0.44977207995742902</v>
      </c>
      <c r="AH7" s="177">
        <f t="shared" si="0"/>
        <v>0.43216420185329257</v>
      </c>
      <c r="AI7" s="177">
        <f t="shared" si="0"/>
        <v>0.48157310832003042</v>
      </c>
      <c r="AJ7" s="177">
        <f t="shared" si="0"/>
        <v>0.81023144139078462</v>
      </c>
      <c r="AK7" s="177">
        <f t="shared" si="0"/>
        <v>0.50984889235532815</v>
      </c>
      <c r="AL7" s="177">
        <f t="shared" si="0"/>
        <v>0.48445392298565154</v>
      </c>
      <c r="AM7" s="177">
        <f t="shared" si="0"/>
        <v>0.5923922796474268</v>
      </c>
      <c r="AN7" s="177">
        <f t="shared" si="0"/>
        <v>0.55910247502123656</v>
      </c>
      <c r="AO7" s="177">
        <f t="shared" si="0"/>
        <v>0.78036077850810914</v>
      </c>
      <c r="AP7" s="177">
        <f t="shared" si="0"/>
        <v>0.60468642002463424</v>
      </c>
      <c r="AQ7" s="177">
        <f t="shared" si="0"/>
        <v>0.62204140404177755</v>
      </c>
      <c r="AR7" s="177">
        <f t="shared" si="0"/>
        <v>0.53922474706657708</v>
      </c>
      <c r="AS7" s="177">
        <f>(AD7/N7)*10</f>
        <v>0.63341638510948162</v>
      </c>
      <c r="AT7" s="407">
        <f t="shared" ref="AT7" si="1">IF(AS7="","",(AS7-AR7)/AR7)</f>
        <v>0.17467973893133446</v>
      </c>
      <c r="AV7" s="123"/>
      <c r="AW7" s="123"/>
    </row>
    <row r="8" spans="1:49" ht="20.100000000000001" customHeight="1" x14ac:dyDescent="0.25">
      <c r="A8" s="139" t="s">
        <v>74</v>
      </c>
      <c r="B8" s="24">
        <v>103876.33999999997</v>
      </c>
      <c r="C8" s="175">
        <v>109703.67999999998</v>
      </c>
      <c r="D8" s="175">
        <v>90718.43</v>
      </c>
      <c r="E8" s="175">
        <v>91462.49</v>
      </c>
      <c r="F8" s="175">
        <v>178750.52</v>
      </c>
      <c r="G8" s="175">
        <v>189327.78999999998</v>
      </c>
      <c r="H8" s="175">
        <v>161032.97</v>
      </c>
      <c r="I8" s="175">
        <v>180460.41999999998</v>
      </c>
      <c r="J8" s="240">
        <v>101175.85</v>
      </c>
      <c r="K8" s="240">
        <v>239012.21</v>
      </c>
      <c r="L8" s="240">
        <v>200385.87</v>
      </c>
      <c r="M8" s="240">
        <v>249075.7</v>
      </c>
      <c r="N8" s="137">
        <v>275404.2199999998</v>
      </c>
      <c r="O8" s="337">
        <f t="shared" ref="O8:O23" si="2">IF(N8="","",(N8-M8)/M8)</f>
        <v>0.10570489212717171</v>
      </c>
      <c r="Q8" s="127" t="s">
        <v>74</v>
      </c>
      <c r="R8" s="24">
        <v>4875.3999999999996</v>
      </c>
      <c r="S8" s="175">
        <v>5047.22</v>
      </c>
      <c r="T8" s="175">
        <v>4979.2489999999998</v>
      </c>
      <c r="U8" s="175">
        <v>7645.0780000000004</v>
      </c>
      <c r="V8" s="175">
        <v>9124.9479999999967</v>
      </c>
      <c r="W8" s="175">
        <v>9271.5960000000014</v>
      </c>
      <c r="X8" s="175">
        <v>8398.7909999999993</v>
      </c>
      <c r="Y8" s="175">
        <v>10079.532000000001</v>
      </c>
      <c r="Z8" s="175">
        <v>9460.1350000000002</v>
      </c>
      <c r="AA8" s="175">
        <v>13827.451999999999</v>
      </c>
      <c r="AB8" s="175">
        <v>13178.782000000005</v>
      </c>
      <c r="AC8" s="175">
        <v>12576.866000000007</v>
      </c>
      <c r="AD8" s="137">
        <v>17245.520000000004</v>
      </c>
      <c r="AE8" s="337">
        <f t="shared" ref="AE8:AE23" si="3">IF(AD8="","",(AD8-AC8)/AC8)</f>
        <v>0.37120964793613881</v>
      </c>
      <c r="AG8" s="143">
        <f t="shared" si="0"/>
        <v>0.46934653261753362</v>
      </c>
      <c r="AH8" s="178">
        <f t="shared" si="0"/>
        <v>0.46007754707955117</v>
      </c>
      <c r="AI8" s="178">
        <f t="shared" si="0"/>
        <v>0.54886851547144277</v>
      </c>
      <c r="AJ8" s="178">
        <f t="shared" si="0"/>
        <v>0.83587031142493495</v>
      </c>
      <c r="AK8" s="178">
        <f t="shared" si="0"/>
        <v>0.51048511635099003</v>
      </c>
      <c r="AL8" s="178">
        <f t="shared" si="0"/>
        <v>0.48971130968147902</v>
      </c>
      <c r="AM8" s="178">
        <f t="shared" si="0"/>
        <v>0.52155723141664712</v>
      </c>
      <c r="AN8" s="178">
        <f t="shared" si="0"/>
        <v>0.55854530317506745</v>
      </c>
      <c r="AO8" s="178">
        <f t="shared" si="0"/>
        <v>0.93501907816934571</v>
      </c>
      <c r="AP8" s="178">
        <f t="shared" si="0"/>
        <v>0.57852492138372347</v>
      </c>
      <c r="AQ8" s="178">
        <f t="shared" si="0"/>
        <v>0.65767022395341579</v>
      </c>
      <c r="AR8" s="178">
        <f t="shared" si="0"/>
        <v>0.50494150974984742</v>
      </c>
      <c r="AS8" s="178">
        <f>(AD8/N8)*10</f>
        <v>0.62618938809289193</v>
      </c>
      <c r="AT8" s="337">
        <f t="shared" ref="AT8" si="4">IF(AS8="","",(AS8-AR8)/AR8)</f>
        <v>0.24012262014884023</v>
      </c>
      <c r="AV8" s="123"/>
      <c r="AW8" s="123"/>
    </row>
    <row r="9" spans="1:49" ht="20.100000000000001" customHeight="1" x14ac:dyDescent="0.25">
      <c r="A9" s="139" t="s">
        <v>75</v>
      </c>
      <c r="B9" s="24">
        <v>167912.4499999999</v>
      </c>
      <c r="C9" s="175">
        <v>125645.36999999997</v>
      </c>
      <c r="D9" s="175">
        <v>135794.10999999996</v>
      </c>
      <c r="E9" s="175">
        <v>78438.490000000034</v>
      </c>
      <c r="F9" s="175">
        <v>159258.74000000002</v>
      </c>
      <c r="G9" s="175">
        <v>179781.25999999998</v>
      </c>
      <c r="H9" s="175">
        <v>158298.96</v>
      </c>
      <c r="I9" s="175">
        <v>184761.43000000002</v>
      </c>
      <c r="J9" s="240">
        <v>131254.85999999999</v>
      </c>
      <c r="K9" s="240">
        <v>209750.07</v>
      </c>
      <c r="L9" s="240">
        <v>209116.09</v>
      </c>
      <c r="M9" s="240">
        <v>327671.62000000104</v>
      </c>
      <c r="N9" s="137">
        <v>209995.49999999977</v>
      </c>
      <c r="O9" s="337">
        <f t="shared" si="2"/>
        <v>-0.35912820280255248</v>
      </c>
      <c r="Q9" s="127" t="s">
        <v>75</v>
      </c>
      <c r="R9" s="24">
        <v>7464.3919999999998</v>
      </c>
      <c r="S9" s="175">
        <v>5720.5099999999993</v>
      </c>
      <c r="T9" s="175">
        <v>6851.9379999999956</v>
      </c>
      <c r="U9" s="175">
        <v>7142.3209999999999</v>
      </c>
      <c r="V9" s="175">
        <v>8172.4949999999981</v>
      </c>
      <c r="W9" s="175">
        <v>8953.7059999999983</v>
      </c>
      <c r="X9" s="175">
        <v>8549.0249999999996</v>
      </c>
      <c r="Y9" s="175">
        <v>9978.1299999999992</v>
      </c>
      <c r="Z9" s="175">
        <v>10309.046</v>
      </c>
      <c r="AA9" s="175">
        <v>11853.175999999999</v>
      </c>
      <c r="AB9" s="175">
        <v>12973.125000000002</v>
      </c>
      <c r="AC9" s="175">
        <v>16952.228999999999</v>
      </c>
      <c r="AD9" s="137">
        <v>14026.556000000008</v>
      </c>
      <c r="AE9" s="337">
        <f t="shared" si="3"/>
        <v>-0.17258338121789127</v>
      </c>
      <c r="AG9" s="143">
        <f t="shared" si="0"/>
        <v>0.44454071154342661</v>
      </c>
      <c r="AH9" s="178">
        <f t="shared" si="0"/>
        <v>0.45529015514061527</v>
      </c>
      <c r="AI9" s="178">
        <f t="shared" si="0"/>
        <v>0.50458285709151873</v>
      </c>
      <c r="AJ9" s="178">
        <f t="shared" si="0"/>
        <v>0.9105632961572816</v>
      </c>
      <c r="AK9" s="178">
        <f t="shared" si="0"/>
        <v>0.51315833592555093</v>
      </c>
      <c r="AL9" s="178">
        <f t="shared" si="0"/>
        <v>0.49803333228390984</v>
      </c>
      <c r="AM9" s="178">
        <f t="shared" si="0"/>
        <v>0.54005566429495178</v>
      </c>
      <c r="AN9" s="178">
        <f t="shared" si="0"/>
        <v>0.54005481555322443</v>
      </c>
      <c r="AO9" s="178">
        <f t="shared" si="0"/>
        <v>0.78542204075338629</v>
      </c>
      <c r="AP9" s="178">
        <f t="shared" si="0"/>
        <v>0.56510951343186677</v>
      </c>
      <c r="AQ9" s="178">
        <f t="shared" si="0"/>
        <v>0.62037909182406781</v>
      </c>
      <c r="AR9" s="178">
        <f t="shared" si="0"/>
        <v>0.51735420357734807</v>
      </c>
      <c r="AS9" s="178">
        <f t="shared" ref="AS9" si="5">(AD9/N9)*10</f>
        <v>0.66794555121419386</v>
      </c>
      <c r="AT9" s="337">
        <f t="shared" ref="AT9" si="6">IF(AS9="","",(AS9-AR9)/AR9)</f>
        <v>0.29107977976317212</v>
      </c>
      <c r="AV9" s="123"/>
      <c r="AW9" s="123"/>
    </row>
    <row r="10" spans="1:49" ht="20.100000000000001" customHeight="1" x14ac:dyDescent="0.25">
      <c r="A10" s="139" t="s">
        <v>76</v>
      </c>
      <c r="B10" s="24">
        <v>170409.85000000006</v>
      </c>
      <c r="C10" s="175">
        <v>125525.65000000001</v>
      </c>
      <c r="D10" s="175">
        <v>131142.06000000003</v>
      </c>
      <c r="E10" s="175">
        <v>111314.47999999998</v>
      </c>
      <c r="F10" s="175">
        <v>139455.4</v>
      </c>
      <c r="G10" s="175">
        <v>172871.54000000007</v>
      </c>
      <c r="H10" s="175">
        <v>120913.15000000001</v>
      </c>
      <c r="I10" s="175">
        <v>195875.86000000002</v>
      </c>
      <c r="J10" s="240">
        <v>150373.06</v>
      </c>
      <c r="K10" s="240">
        <v>244932.87999999998</v>
      </c>
      <c r="L10" s="240">
        <v>233003.39</v>
      </c>
      <c r="M10" s="240">
        <v>221778.49</v>
      </c>
      <c r="N10" s="137">
        <v>236411.18999999994</v>
      </c>
      <c r="O10" s="337">
        <f t="shared" si="2"/>
        <v>6.5978896330297646E-2</v>
      </c>
      <c r="Q10" s="127" t="s">
        <v>76</v>
      </c>
      <c r="R10" s="24">
        <v>7083.5199999999986</v>
      </c>
      <c r="S10" s="175">
        <v>5734.7760000000007</v>
      </c>
      <c r="T10" s="175">
        <v>6986.2150000000011</v>
      </c>
      <c r="U10" s="175">
        <v>8949.2860000000001</v>
      </c>
      <c r="V10" s="175">
        <v>7735.4290000000001</v>
      </c>
      <c r="W10" s="175">
        <v>8580.4020000000019</v>
      </c>
      <c r="X10" s="175">
        <v>6742.456000000001</v>
      </c>
      <c r="Y10" s="175">
        <v>10425.911000000004</v>
      </c>
      <c r="Z10" s="175">
        <v>11410.679</v>
      </c>
      <c r="AA10" s="175">
        <v>13024.389000000001</v>
      </c>
      <c r="AB10" s="175">
        <v>14120.863000000001</v>
      </c>
      <c r="AC10" s="175">
        <v>12238.496999999998</v>
      </c>
      <c r="AD10" s="137">
        <v>15695.280000000017</v>
      </c>
      <c r="AE10" s="337">
        <f t="shared" si="3"/>
        <v>0.28245159515911311</v>
      </c>
      <c r="AG10" s="143">
        <f t="shared" si="0"/>
        <v>0.41567550232571626</v>
      </c>
      <c r="AH10" s="178">
        <f t="shared" si="0"/>
        <v>0.45686088859129592</v>
      </c>
      <c r="AI10" s="178">
        <f t="shared" si="0"/>
        <v>0.53272115749897475</v>
      </c>
      <c r="AJ10" s="178">
        <f t="shared" si="0"/>
        <v>0.80396422819385238</v>
      </c>
      <c r="AK10" s="178">
        <f t="shared" si="0"/>
        <v>0.55468838065790216</v>
      </c>
      <c r="AL10" s="178">
        <f t="shared" si="0"/>
        <v>0.49634555231011412</v>
      </c>
      <c r="AM10" s="178">
        <f t="shared" si="0"/>
        <v>0.55762801647298088</v>
      </c>
      <c r="AN10" s="178">
        <f t="shared" si="0"/>
        <v>0.53227135799174041</v>
      </c>
      <c r="AO10" s="178">
        <f t="shared" si="0"/>
        <v>0.75882468575155682</v>
      </c>
      <c r="AP10" s="178">
        <f t="shared" si="0"/>
        <v>0.5317533930111793</v>
      </c>
      <c r="AQ10" s="178">
        <f t="shared" si="0"/>
        <v>0.60603680487223821</v>
      </c>
      <c r="AR10" s="178">
        <f t="shared" si="0"/>
        <v>0.55183426490098286</v>
      </c>
      <c r="AS10" s="178">
        <f t="shared" ref="AS10" si="7">(AD10/N10)*10</f>
        <v>0.6638975084047426</v>
      </c>
      <c r="AT10" s="337">
        <f t="shared" ref="AT10" si="8">IF(AS10="","",(AS10-AR10)/AR10)</f>
        <v>0.20307409421897271</v>
      </c>
      <c r="AV10" s="123"/>
      <c r="AW10" s="123"/>
    </row>
    <row r="11" spans="1:49" ht="20.100000000000001" customHeight="1" x14ac:dyDescent="0.25">
      <c r="A11" s="139" t="s">
        <v>77</v>
      </c>
      <c r="B11" s="24">
        <v>105742.86999999997</v>
      </c>
      <c r="C11" s="175">
        <v>146772.35999999993</v>
      </c>
      <c r="D11" s="175">
        <v>106191.60999999997</v>
      </c>
      <c r="E11" s="175">
        <v>156740.30999999991</v>
      </c>
      <c r="F11" s="175">
        <v>208322.54999999996</v>
      </c>
      <c r="G11" s="175">
        <v>182102.74999999991</v>
      </c>
      <c r="H11" s="175">
        <v>156318.05000000002</v>
      </c>
      <c r="I11" s="175">
        <v>208364.81999999995</v>
      </c>
      <c r="J11" s="240">
        <v>123404.02</v>
      </c>
      <c r="K11" s="240">
        <v>228431.58000000013</v>
      </c>
      <c r="L11" s="240">
        <v>207366.91000000006</v>
      </c>
      <c r="M11" s="240">
        <v>266442.00000000006</v>
      </c>
      <c r="N11" s="137"/>
      <c r="O11" s="337" t="str">
        <f t="shared" si="2"/>
        <v/>
      </c>
      <c r="Q11" s="127" t="s">
        <v>77</v>
      </c>
      <c r="R11" s="24">
        <v>5269.9080000000022</v>
      </c>
      <c r="S11" s="175">
        <v>6791.5110000000022</v>
      </c>
      <c r="T11" s="175">
        <v>6331.175000000002</v>
      </c>
      <c r="U11" s="175">
        <v>12356.189000000002</v>
      </c>
      <c r="V11" s="175">
        <v>10013.188000000002</v>
      </c>
      <c r="W11" s="175">
        <v>9709.3430000000008</v>
      </c>
      <c r="X11" s="175">
        <v>9074.4239999999991</v>
      </c>
      <c r="Y11" s="175">
        <v>11193.306000000002</v>
      </c>
      <c r="Z11" s="175">
        <v>12194.198</v>
      </c>
      <c r="AA11" s="175">
        <v>12392.851000000008</v>
      </c>
      <c r="AB11" s="175">
        <v>10554.120999999999</v>
      </c>
      <c r="AC11" s="175">
        <v>14166.043999999998</v>
      </c>
      <c r="AD11" s="137"/>
      <c r="AE11" s="337" t="str">
        <f t="shared" si="3"/>
        <v/>
      </c>
      <c r="AG11" s="143">
        <f t="shared" si="0"/>
        <v>0.4983700555886183</v>
      </c>
      <c r="AH11" s="178">
        <f t="shared" si="0"/>
        <v>0.46272411236012051</v>
      </c>
      <c r="AI11" s="178">
        <f t="shared" si="0"/>
        <v>0.59620293919642087</v>
      </c>
      <c r="AJ11" s="178">
        <f t="shared" si="0"/>
        <v>0.78832235306922693</v>
      </c>
      <c r="AK11" s="178">
        <f t="shared" si="0"/>
        <v>0.48065790285305188</v>
      </c>
      <c r="AL11" s="178">
        <f t="shared" si="0"/>
        <v>0.53317937263440585</v>
      </c>
      <c r="AM11" s="178">
        <f t="shared" si="0"/>
        <v>0.58051031214885285</v>
      </c>
      <c r="AN11" s="178">
        <f t="shared" si="0"/>
        <v>0.53719749811892448</v>
      </c>
      <c r="AO11" s="178">
        <f t="shared" si="0"/>
        <v>0.98815241189063374</v>
      </c>
      <c r="AP11" s="178">
        <f t="shared" si="0"/>
        <v>0.54251916481950524</v>
      </c>
      <c r="AQ11" s="178">
        <f t="shared" si="0"/>
        <v>0.50895878228594893</v>
      </c>
      <c r="AR11" s="178">
        <f t="shared" si="0"/>
        <v>0.53167458583856875</v>
      </c>
      <c r="AS11" s="178"/>
      <c r="AT11" s="337"/>
      <c r="AV11" s="123"/>
      <c r="AW11" s="123"/>
    </row>
    <row r="12" spans="1:49" ht="20.100000000000001" customHeight="1" x14ac:dyDescent="0.25">
      <c r="A12" s="139" t="s">
        <v>78</v>
      </c>
      <c r="B12" s="24">
        <v>173043.08000000005</v>
      </c>
      <c r="C12" s="175">
        <v>88557.569999999978</v>
      </c>
      <c r="D12" s="175">
        <v>121066.39000000004</v>
      </c>
      <c r="E12" s="175">
        <v>142381.43</v>
      </c>
      <c r="F12" s="175">
        <v>163673.44999999992</v>
      </c>
      <c r="G12" s="175">
        <v>227727.18000000014</v>
      </c>
      <c r="H12" s="175">
        <v>161332.92000000001</v>
      </c>
      <c r="I12" s="175">
        <v>247351.10999999993</v>
      </c>
      <c r="J12" s="240">
        <v>159573.16</v>
      </c>
      <c r="K12" s="240">
        <v>248865.2099999999</v>
      </c>
      <c r="L12" s="240">
        <v>200988.73999999996</v>
      </c>
      <c r="M12" s="240">
        <v>276746.97999999992</v>
      </c>
      <c r="N12" s="137"/>
      <c r="O12" s="337" t="str">
        <f t="shared" si="2"/>
        <v/>
      </c>
      <c r="Q12" s="127" t="s">
        <v>78</v>
      </c>
      <c r="R12" s="24">
        <v>8468.7459999999992</v>
      </c>
      <c r="S12" s="175">
        <v>4467.674</v>
      </c>
      <c r="T12" s="175">
        <v>6989.1480000000029</v>
      </c>
      <c r="U12" s="175">
        <v>11275.52199999999</v>
      </c>
      <c r="V12" s="175">
        <v>8874.6120000000028</v>
      </c>
      <c r="W12" s="175">
        <v>11770.861000000004</v>
      </c>
      <c r="X12" s="175">
        <v>9513.2329999999984</v>
      </c>
      <c r="Y12" s="175">
        <v>14562.611999999999</v>
      </c>
      <c r="Z12" s="175">
        <v>13054.882</v>
      </c>
      <c r="AA12" s="175">
        <v>13834.111000000008</v>
      </c>
      <c r="AB12" s="175">
        <v>12299.127999999995</v>
      </c>
      <c r="AC12" s="175">
        <v>14607.988000000005</v>
      </c>
      <c r="AD12" s="137"/>
      <c r="AE12" s="337" t="str">
        <f t="shared" si="3"/>
        <v/>
      </c>
      <c r="AG12" s="143">
        <f t="shared" si="0"/>
        <v>0.48940102083250003</v>
      </c>
      <c r="AH12" s="178">
        <f t="shared" si="0"/>
        <v>0.50449374344847098</v>
      </c>
      <c r="AI12" s="178">
        <f t="shared" si="0"/>
        <v>0.57729878622795316</v>
      </c>
      <c r="AJ12" s="178">
        <f t="shared" si="0"/>
        <v>0.79192363779461905</v>
      </c>
      <c r="AK12" s="178">
        <f t="shared" si="0"/>
        <v>0.54221451310521085</v>
      </c>
      <c r="AL12" s="178">
        <f t="shared" si="0"/>
        <v>0.51688432623633229</v>
      </c>
      <c r="AM12" s="178">
        <f t="shared" si="0"/>
        <v>0.58966471319058733</v>
      </c>
      <c r="AN12" s="178">
        <f t="shared" si="0"/>
        <v>0.5887425368740008</v>
      </c>
      <c r="AO12" s="178">
        <f t="shared" si="0"/>
        <v>0.81811264500872194</v>
      </c>
      <c r="AP12" s="178">
        <f t="shared" si="0"/>
        <v>0.55588770322698033</v>
      </c>
      <c r="AQ12" s="178">
        <f t="shared" si="0"/>
        <v>0.61193119574758248</v>
      </c>
      <c r="AR12" s="178">
        <f t="shared" si="0"/>
        <v>0.527846338196717</v>
      </c>
      <c r="AS12" s="178"/>
      <c r="AT12" s="337"/>
      <c r="AV12" s="123"/>
      <c r="AW12" s="123"/>
    </row>
    <row r="13" spans="1:49" ht="20.100000000000001" customHeight="1" x14ac:dyDescent="0.25">
      <c r="A13" s="139" t="s">
        <v>79</v>
      </c>
      <c r="B13" s="24">
        <v>153878.58000000007</v>
      </c>
      <c r="C13" s="175">
        <v>146271.1</v>
      </c>
      <c r="D13" s="175">
        <v>129654.32999999994</v>
      </c>
      <c r="E13" s="175">
        <v>179800.25999999989</v>
      </c>
      <c r="F13" s="175">
        <v>269493.00999999989</v>
      </c>
      <c r="G13" s="175">
        <v>237770.30999999997</v>
      </c>
      <c r="H13" s="175">
        <v>147807.46000000011</v>
      </c>
      <c r="I13" s="175">
        <v>207312.03999999983</v>
      </c>
      <c r="J13" s="240">
        <v>176243.62</v>
      </c>
      <c r="K13" s="240">
        <v>278687.1700000001</v>
      </c>
      <c r="L13" s="240">
        <v>285820.33000000013</v>
      </c>
      <c r="M13" s="240">
        <v>267127.25000000006</v>
      </c>
      <c r="N13" s="137"/>
      <c r="O13" s="337" t="str">
        <f t="shared" si="2"/>
        <v/>
      </c>
      <c r="Q13" s="127" t="s">
        <v>79</v>
      </c>
      <c r="R13" s="24">
        <v>8304.4390000000039</v>
      </c>
      <c r="S13" s="175">
        <v>7350.9219999999987</v>
      </c>
      <c r="T13" s="175">
        <v>8610.476999999999</v>
      </c>
      <c r="U13" s="175">
        <v>14121.920000000007</v>
      </c>
      <c r="V13" s="175">
        <v>13262.653999999999</v>
      </c>
      <c r="W13" s="175">
        <v>12363.967000000001</v>
      </c>
      <c r="X13" s="175">
        <v>8473.6030000000046</v>
      </c>
      <c r="Y13" s="175">
        <v>11749.72900000001</v>
      </c>
      <c r="Z13" s="175">
        <v>14285.174000000001</v>
      </c>
      <c r="AA13" s="175">
        <v>14287.105000000005</v>
      </c>
      <c r="AB13" s="175">
        <v>16611.900999999998</v>
      </c>
      <c r="AC13" s="175">
        <v>15630.01</v>
      </c>
      <c r="AD13" s="137"/>
      <c r="AE13" s="337" t="str">
        <f t="shared" si="3"/>
        <v/>
      </c>
      <c r="AG13" s="143">
        <f t="shared" si="0"/>
        <v>0.53967478774498701</v>
      </c>
      <c r="AH13" s="178">
        <f t="shared" si="0"/>
        <v>0.50255463998014638</v>
      </c>
      <c r="AI13" s="178">
        <f t="shared" si="0"/>
        <v>0.66411025378018629</v>
      </c>
      <c r="AJ13" s="178">
        <f t="shared" si="0"/>
        <v>0.78542266846555253</v>
      </c>
      <c r="AK13" s="178">
        <f t="shared" si="0"/>
        <v>0.49213350654252608</v>
      </c>
      <c r="AL13" s="178">
        <f t="shared" si="0"/>
        <v>0.51999625184490039</v>
      </c>
      <c r="AM13" s="178">
        <f t="shared" si="0"/>
        <v>0.57328655806682549</v>
      </c>
      <c r="AN13" s="178">
        <f t="shared" si="0"/>
        <v>0.56676539384784497</v>
      </c>
      <c r="AO13" s="178">
        <f t="shared" si="0"/>
        <v>0.81053566648256559</v>
      </c>
      <c r="AP13" s="178">
        <f t="shared" si="0"/>
        <v>0.51265743593434887</v>
      </c>
      <c r="AQ13" s="178">
        <f t="shared" si="0"/>
        <v>0.58120081940987156</v>
      </c>
      <c r="AR13" s="178">
        <f t="shared" si="0"/>
        <v>0.58511477207959861</v>
      </c>
      <c r="AS13" s="178"/>
      <c r="AT13" s="337"/>
      <c r="AV13" s="123"/>
      <c r="AW13" s="123"/>
    </row>
    <row r="14" spans="1:49" ht="20.100000000000001" customHeight="1" x14ac:dyDescent="0.25">
      <c r="A14" s="139" t="s">
        <v>80</v>
      </c>
      <c r="B14" s="24">
        <v>172907.80999999991</v>
      </c>
      <c r="C14" s="175">
        <v>197865.85999999996</v>
      </c>
      <c r="D14" s="175">
        <v>108818.47999999997</v>
      </c>
      <c r="E14" s="175">
        <v>128700.31000000001</v>
      </c>
      <c r="F14" s="175">
        <v>196874.73</v>
      </c>
      <c r="G14" s="175">
        <v>236496.18999999983</v>
      </c>
      <c r="H14" s="175">
        <v>161286.66999999981</v>
      </c>
      <c r="I14" s="175">
        <v>171590.03999999995</v>
      </c>
      <c r="J14" s="240">
        <v>180155.07</v>
      </c>
      <c r="K14" s="240">
        <v>296232.94000000058</v>
      </c>
      <c r="L14" s="240">
        <v>286301.54999999993</v>
      </c>
      <c r="M14" s="240">
        <v>218920.48999999979</v>
      </c>
      <c r="N14" s="137"/>
      <c r="O14" s="337" t="str">
        <f t="shared" si="2"/>
        <v/>
      </c>
      <c r="Q14" s="127" t="s">
        <v>80</v>
      </c>
      <c r="R14" s="24">
        <v>7854.7379999999985</v>
      </c>
      <c r="S14" s="175">
        <v>8326.2219999999998</v>
      </c>
      <c r="T14" s="175">
        <v>7079.4509999999991</v>
      </c>
      <c r="U14" s="175">
        <v>9224.3630000000012</v>
      </c>
      <c r="V14" s="175">
        <v>8588.8440000000028</v>
      </c>
      <c r="W14" s="175">
        <v>10903.496999999998</v>
      </c>
      <c r="X14" s="175">
        <v>9835.2980000000043</v>
      </c>
      <c r="Y14" s="175">
        <v>10047.059999999994</v>
      </c>
      <c r="Z14" s="175">
        <v>13857.925999999999</v>
      </c>
      <c r="AA14" s="175">
        <v>14770.591999999991</v>
      </c>
      <c r="AB14" s="175">
        <v>15842.40800000001</v>
      </c>
      <c r="AC14" s="175">
        <v>12822.846000000009</v>
      </c>
      <c r="AD14" s="137"/>
      <c r="AE14" s="337" t="str">
        <f t="shared" si="3"/>
        <v/>
      </c>
      <c r="AG14" s="143">
        <f t="shared" si="0"/>
        <v>0.45427317597741834</v>
      </c>
      <c r="AH14" s="178">
        <f t="shared" si="0"/>
        <v>0.4208013449111434</v>
      </c>
      <c r="AI14" s="178">
        <f t="shared" si="0"/>
        <v>0.65057433259497854</v>
      </c>
      <c r="AJ14" s="178">
        <f t="shared" si="0"/>
        <v>0.71673199543963806</v>
      </c>
      <c r="AK14" s="178">
        <f t="shared" si="0"/>
        <v>0.436259341155668</v>
      </c>
      <c r="AL14" s="178">
        <f t="shared" si="0"/>
        <v>0.46104324133086483</v>
      </c>
      <c r="AM14" s="178">
        <f t="shared" si="0"/>
        <v>0.60980228558256033</v>
      </c>
      <c r="AN14" s="178">
        <f t="shared" si="0"/>
        <v>0.58552699212611625</v>
      </c>
      <c r="AO14" s="178">
        <f t="shared" si="0"/>
        <v>0.76922209294470589</v>
      </c>
      <c r="AP14" s="178">
        <f t="shared" si="0"/>
        <v>0.49861409740591178</v>
      </c>
      <c r="AQ14" s="178">
        <f t="shared" si="0"/>
        <v>0.55334691691330395</v>
      </c>
      <c r="AR14" s="178">
        <f t="shared" si="0"/>
        <v>0.58573073721879676</v>
      </c>
      <c r="AS14" s="178"/>
      <c r="AT14" s="337"/>
      <c r="AV14" s="123"/>
      <c r="AW14" s="123"/>
    </row>
    <row r="15" spans="1:49" ht="20.100000000000001" customHeight="1" x14ac:dyDescent="0.25">
      <c r="A15" s="139" t="s">
        <v>81</v>
      </c>
      <c r="B15" s="24">
        <v>184668.65</v>
      </c>
      <c r="C15" s="175">
        <v>144340.81999999992</v>
      </c>
      <c r="D15" s="175">
        <v>80105.51999999996</v>
      </c>
      <c r="E15" s="175">
        <v>122946.30000000002</v>
      </c>
      <c r="F15" s="175">
        <v>216355.29000000004</v>
      </c>
      <c r="G15" s="175">
        <v>152646.59000000005</v>
      </c>
      <c r="H15" s="175">
        <v>149729.00999999972</v>
      </c>
      <c r="I15" s="175">
        <v>137518.23999999996</v>
      </c>
      <c r="J15" s="240">
        <v>158081.72</v>
      </c>
      <c r="K15" s="240">
        <v>248455.1099999999</v>
      </c>
      <c r="L15" s="240">
        <v>193947.6099999999</v>
      </c>
      <c r="M15" s="240">
        <v>176782.48999999993</v>
      </c>
      <c r="N15" s="137"/>
      <c r="O15" s="337" t="str">
        <f t="shared" si="2"/>
        <v/>
      </c>
      <c r="Q15" s="127" t="s">
        <v>81</v>
      </c>
      <c r="R15" s="24">
        <v>8976.5390000000007</v>
      </c>
      <c r="S15" s="175">
        <v>8231.4969999999994</v>
      </c>
      <c r="T15" s="175">
        <v>7380.0529999999981</v>
      </c>
      <c r="U15" s="175">
        <v>9158.0150000000012</v>
      </c>
      <c r="V15" s="175">
        <v>11920.680999999999</v>
      </c>
      <c r="W15" s="175">
        <v>8611.9049999999952</v>
      </c>
      <c r="X15" s="175">
        <v>9047.3699999999972</v>
      </c>
      <c r="Y15" s="175">
        <v>10872.128000000008</v>
      </c>
      <c r="Z15" s="175">
        <v>13645.628000000001</v>
      </c>
      <c r="AA15" s="175">
        <v>13484.313000000007</v>
      </c>
      <c r="AB15" s="175">
        <v>12902.209999999997</v>
      </c>
      <c r="AC15" s="175">
        <v>11746.071000000002</v>
      </c>
      <c r="AD15" s="137"/>
      <c r="AE15" s="337" t="str">
        <f t="shared" si="3"/>
        <v/>
      </c>
      <c r="AG15" s="143">
        <f t="shared" si="0"/>
        <v>0.48608894904468092</v>
      </c>
      <c r="AH15" s="178">
        <f t="shared" si="0"/>
        <v>0.57028198953005838</v>
      </c>
      <c r="AI15" s="178">
        <f t="shared" si="0"/>
        <v>0.92129144158854492</v>
      </c>
      <c r="AJ15" s="178">
        <f t="shared" si="0"/>
        <v>0.7448792684285741</v>
      </c>
      <c r="AK15" s="178">
        <f t="shared" si="0"/>
        <v>0.55097709882665669</v>
      </c>
      <c r="AL15" s="178">
        <f t="shared" si="0"/>
        <v>0.56417277320115655</v>
      </c>
      <c r="AM15" s="178">
        <f t="shared" si="0"/>
        <v>0.60424963739491866</v>
      </c>
      <c r="AN15" s="178">
        <f t="shared" si="0"/>
        <v>0.79059534211607208</v>
      </c>
      <c r="AO15" s="178">
        <f t="shared" si="0"/>
        <v>0.86320088116450155</v>
      </c>
      <c r="AP15" s="178">
        <f t="shared" si="0"/>
        <v>0.54272632991931669</v>
      </c>
      <c r="AQ15" s="178">
        <f t="shared" si="0"/>
        <v>0.66524202077045469</v>
      </c>
      <c r="AR15" s="178">
        <f t="shared" si="0"/>
        <v>0.66443633642675848</v>
      </c>
      <c r="AS15" s="178"/>
      <c r="AT15" s="337"/>
      <c r="AV15" s="123"/>
      <c r="AW15" s="123"/>
    </row>
    <row r="16" spans="1:49" ht="20.100000000000001" customHeight="1" x14ac:dyDescent="0.25">
      <c r="A16" s="139" t="s">
        <v>82</v>
      </c>
      <c r="B16" s="24">
        <v>175049.21999999997</v>
      </c>
      <c r="C16" s="175">
        <v>101082.92000000001</v>
      </c>
      <c r="D16" s="175">
        <v>69030.890000000014</v>
      </c>
      <c r="E16" s="175">
        <v>154535.30999999976</v>
      </c>
      <c r="F16" s="175">
        <v>191998.53000000006</v>
      </c>
      <c r="G16" s="175">
        <v>123638.51</v>
      </c>
      <c r="H16" s="175">
        <v>139323.20999999988</v>
      </c>
      <c r="I16" s="175">
        <v>159510.34999999989</v>
      </c>
      <c r="J16" s="240">
        <v>217871.62</v>
      </c>
      <c r="K16" s="240">
        <v>280257.64000000013</v>
      </c>
      <c r="L16" s="240">
        <v>221165.11999999979</v>
      </c>
      <c r="M16" s="240">
        <v>196672.21000000005</v>
      </c>
      <c r="N16" s="137"/>
      <c r="O16" s="337" t="str">
        <f t="shared" si="2"/>
        <v/>
      </c>
      <c r="Q16" s="127" t="s">
        <v>82</v>
      </c>
      <c r="R16" s="24">
        <v>8917.1569999999974</v>
      </c>
      <c r="S16" s="175">
        <v>6317.9840000000004</v>
      </c>
      <c r="T16" s="175">
        <v>6844.7550000000019</v>
      </c>
      <c r="U16" s="175">
        <v>12425.312000000002</v>
      </c>
      <c r="V16" s="175">
        <v>11852.688999999998</v>
      </c>
      <c r="W16" s="175">
        <v>8900.4360000000015</v>
      </c>
      <c r="X16" s="175">
        <v>10677.083000000001</v>
      </c>
      <c r="Y16" s="175">
        <v>13098.086000000008</v>
      </c>
      <c r="Z16" s="175">
        <v>16740.395</v>
      </c>
      <c r="AA16" s="175">
        <v>17459.428999999986</v>
      </c>
      <c r="AB16" s="175">
        <v>14265.805999999997</v>
      </c>
      <c r="AC16" s="175">
        <v>12907.971000000003</v>
      </c>
      <c r="AD16" s="137"/>
      <c r="AE16" s="337" t="str">
        <f t="shared" si="3"/>
        <v/>
      </c>
      <c r="AG16" s="143">
        <f t="shared" si="0"/>
        <v>0.50940855377704619</v>
      </c>
      <c r="AH16" s="178">
        <f t="shared" si="0"/>
        <v>0.62502982699747878</v>
      </c>
      <c r="AI16" s="178">
        <f t="shared" si="0"/>
        <v>0.99154958019518513</v>
      </c>
      <c r="AJ16" s="178">
        <f t="shared" si="0"/>
        <v>0.80404355483546253</v>
      </c>
      <c r="AK16" s="178">
        <f t="shared" si="0"/>
        <v>0.61733227853359063</v>
      </c>
      <c r="AL16" s="178">
        <f t="shared" si="0"/>
        <v>0.71987570862832317</v>
      </c>
      <c r="AM16" s="178">
        <f t="shared" si="0"/>
        <v>0.76635350276526137</v>
      </c>
      <c r="AN16" s="178">
        <f t="shared" si="0"/>
        <v>0.8211433301976967</v>
      </c>
      <c r="AO16" s="178">
        <f t="shared" si="0"/>
        <v>0.76836051432490382</v>
      </c>
      <c r="AP16" s="178">
        <f t="shared" si="0"/>
        <v>0.62297780713489115</v>
      </c>
      <c r="AQ16" s="178">
        <f t="shared" si="0"/>
        <v>0.64502965024503012</v>
      </c>
      <c r="AR16" s="178">
        <f t="shared" si="0"/>
        <v>0.65631900917775821</v>
      </c>
      <c r="AS16" s="178"/>
      <c r="AT16" s="337"/>
      <c r="AV16" s="123"/>
      <c r="AW16" s="123"/>
    </row>
    <row r="17" spans="1:49" ht="20.100000000000001" customHeight="1" x14ac:dyDescent="0.25">
      <c r="A17" s="139" t="s">
        <v>83</v>
      </c>
      <c r="B17" s="24">
        <v>143652.40999999997</v>
      </c>
      <c r="C17" s="175">
        <v>108321.03000000003</v>
      </c>
      <c r="D17" s="175">
        <v>126056.69</v>
      </c>
      <c r="E17" s="175">
        <v>102105.74999999991</v>
      </c>
      <c r="F17" s="175">
        <v>191150.96000000002</v>
      </c>
      <c r="G17" s="175">
        <v>143866.02999999988</v>
      </c>
      <c r="H17" s="175">
        <v>151239.86000000007</v>
      </c>
      <c r="I17" s="175">
        <v>135902.21999999988</v>
      </c>
      <c r="J17" s="240">
        <v>269362.65000000002</v>
      </c>
      <c r="K17" s="240">
        <v>228067.11000000004</v>
      </c>
      <c r="L17" s="240">
        <v>226213.38000000006</v>
      </c>
      <c r="M17" s="240">
        <v>218518.52999999985</v>
      </c>
      <c r="N17" s="137"/>
      <c r="O17" s="337" t="str">
        <f t="shared" si="2"/>
        <v/>
      </c>
      <c r="Q17" s="127" t="s">
        <v>83</v>
      </c>
      <c r="R17" s="24">
        <v>8623.6640000000007</v>
      </c>
      <c r="S17" s="175">
        <v>7729.3239999999987</v>
      </c>
      <c r="T17" s="175">
        <v>10518.219000000001</v>
      </c>
      <c r="U17" s="175">
        <v>7756.1780000000035</v>
      </c>
      <c r="V17" s="175">
        <v>12715.098000000002</v>
      </c>
      <c r="W17" s="175">
        <v>10229.966999999997</v>
      </c>
      <c r="X17" s="175">
        <v>10778.716999999997</v>
      </c>
      <c r="Y17" s="175">
        <v>11138.637000000001</v>
      </c>
      <c r="Z17" s="175">
        <v>17757.596000000001</v>
      </c>
      <c r="AA17" s="175">
        <v>15905.198000000008</v>
      </c>
      <c r="AB17" s="175">
        <v>14901.102000000014</v>
      </c>
      <c r="AC17" s="175">
        <v>15932.707000000004</v>
      </c>
      <c r="AD17" s="137"/>
      <c r="AE17" s="337" t="str">
        <f t="shared" si="3"/>
        <v/>
      </c>
      <c r="AG17" s="143">
        <f t="shared" si="0"/>
        <v>0.60031460662581315</v>
      </c>
      <c r="AH17" s="178">
        <f t="shared" si="0"/>
        <v>0.71355709966938063</v>
      </c>
      <c r="AI17" s="178">
        <f t="shared" ref="AI17:AL19" si="9">IF(T17="","",(T17/D17)*10)</f>
        <v>0.83440387019522733</v>
      </c>
      <c r="AJ17" s="178">
        <f t="shared" si="9"/>
        <v>0.75962205850307263</v>
      </c>
      <c r="AK17" s="178">
        <f t="shared" si="9"/>
        <v>0.665186196292187</v>
      </c>
      <c r="AL17" s="178">
        <f t="shared" si="9"/>
        <v>0.71107592250929597</v>
      </c>
      <c r="AM17" s="178">
        <f t="shared" si="0"/>
        <v>0.71269022597614096</v>
      </c>
      <c r="AN17" s="178">
        <f t="shared" si="0"/>
        <v>0.81960669958150867</v>
      </c>
      <c r="AO17" s="178">
        <f t="shared" si="0"/>
        <v>0.65924492501094711</v>
      </c>
      <c r="AP17" s="178">
        <f t="shared" si="0"/>
        <v>0.69739113193480651</v>
      </c>
      <c r="AQ17" s="178">
        <f t="shared" si="0"/>
        <v>0.65871886092679444</v>
      </c>
      <c r="AR17" s="178">
        <f t="shared" si="0"/>
        <v>0.72912384135112085</v>
      </c>
      <c r="AS17" s="178"/>
      <c r="AT17" s="337"/>
      <c r="AV17" s="123"/>
      <c r="AW17" s="123"/>
    </row>
    <row r="18" spans="1:49" ht="20.100000000000001" customHeight="1" thickBot="1" x14ac:dyDescent="0.3">
      <c r="A18" s="139" t="s">
        <v>84</v>
      </c>
      <c r="B18" s="24">
        <v>152913.45000000004</v>
      </c>
      <c r="C18" s="175">
        <v>216589.59999999995</v>
      </c>
      <c r="D18" s="175">
        <v>85917.549999999959</v>
      </c>
      <c r="E18" s="175">
        <v>230072.31999999998</v>
      </c>
      <c r="F18" s="175">
        <v>233366.15000000014</v>
      </c>
      <c r="G18" s="175">
        <v>149347.89999999994</v>
      </c>
      <c r="H18" s="175">
        <v>169726.70999999988</v>
      </c>
      <c r="I18" s="175">
        <v>161609.71999999994</v>
      </c>
      <c r="J18" s="240">
        <v>201683.16</v>
      </c>
      <c r="K18" s="240">
        <v>231436.16000000015</v>
      </c>
      <c r="L18" s="240">
        <v>249510.86000000004</v>
      </c>
      <c r="M18" s="240">
        <v>227860.08000000013</v>
      </c>
      <c r="N18" s="137"/>
      <c r="O18" s="337" t="str">
        <f t="shared" si="2"/>
        <v/>
      </c>
      <c r="Q18" s="127" t="s">
        <v>84</v>
      </c>
      <c r="R18" s="24">
        <v>8608.0499999999975</v>
      </c>
      <c r="S18" s="175">
        <v>10777.051000000001</v>
      </c>
      <c r="T18" s="175">
        <v>8423.9280000000035</v>
      </c>
      <c r="U18" s="175">
        <v>14158.847</v>
      </c>
      <c r="V18" s="175">
        <v>13639.642000000007</v>
      </c>
      <c r="W18" s="175">
        <v>9440.7710000000006</v>
      </c>
      <c r="X18" s="175">
        <v>11551.010000000002</v>
      </c>
      <c r="Y18" s="175">
        <v>14804.034999999996</v>
      </c>
      <c r="Z18" s="175">
        <v>13581.739</v>
      </c>
      <c r="AA18" s="175">
        <v>16207.478999999999</v>
      </c>
      <c r="AB18" s="175">
        <v>14210.079999999994</v>
      </c>
      <c r="AC18" s="175">
        <v>16438.057000000012</v>
      </c>
      <c r="AD18" s="137"/>
      <c r="AE18" s="337" t="str">
        <f t="shared" si="3"/>
        <v/>
      </c>
      <c r="AG18" s="143">
        <f t="shared" si="0"/>
        <v>0.56293609227965202</v>
      </c>
      <c r="AH18" s="178">
        <f t="shared" si="0"/>
        <v>0.49757933898949919</v>
      </c>
      <c r="AI18" s="178">
        <f t="shared" si="9"/>
        <v>0.98046650538801527</v>
      </c>
      <c r="AJ18" s="178">
        <f t="shared" si="9"/>
        <v>0.61540853762851611</v>
      </c>
      <c r="AK18" s="178">
        <f t="shared" si="9"/>
        <v>0.58447388363736552</v>
      </c>
      <c r="AL18" s="178">
        <f t="shared" si="9"/>
        <v>0.63213282543644767</v>
      </c>
      <c r="AM18" s="178">
        <f t="shared" si="0"/>
        <v>0.68056524515204542</v>
      </c>
      <c r="AN18" s="178">
        <f t="shared" si="0"/>
        <v>0.91603617653690639</v>
      </c>
      <c r="AO18" s="178">
        <f t="shared" si="0"/>
        <v>0.67341958545274683</v>
      </c>
      <c r="AP18" s="178">
        <f t="shared" si="0"/>
        <v>0.7003002037365289</v>
      </c>
      <c r="AQ18" s="178">
        <f t="shared" si="0"/>
        <v>0.56951749515031103</v>
      </c>
      <c r="AR18" s="178">
        <f t="shared" si="0"/>
        <v>0.72141013028697265</v>
      </c>
      <c r="AS18" s="178"/>
      <c r="AT18" s="337"/>
      <c r="AV18" s="123"/>
      <c r="AW18" s="123"/>
    </row>
    <row r="19" spans="1:49" ht="20.100000000000001" customHeight="1" thickBot="1" x14ac:dyDescent="0.3">
      <c r="A19" s="41" t="str">
        <f>'2'!A19</f>
        <v>jan-abril</v>
      </c>
      <c r="B19" s="193">
        <f>SUM(B7:B10)</f>
        <v>554406.85</v>
      </c>
      <c r="C19" s="194">
        <f t="shared" ref="C19:N19" si="10">SUM(C7:C10)</f>
        <v>486287.17</v>
      </c>
      <c r="D19" s="194">
        <f t="shared" si="10"/>
        <v>469303.11</v>
      </c>
      <c r="E19" s="194">
        <f t="shared" si="10"/>
        <v>382247.95</v>
      </c>
      <c r="F19" s="194">
        <f t="shared" si="10"/>
        <v>658963.75</v>
      </c>
      <c r="G19" s="194">
        <f t="shared" si="10"/>
        <v>707495.97999999986</v>
      </c>
      <c r="H19" s="194">
        <f t="shared" si="10"/>
        <v>567686.41</v>
      </c>
      <c r="I19" s="194">
        <f t="shared" si="10"/>
        <v>726662.35</v>
      </c>
      <c r="J19" s="194">
        <f t="shared" si="10"/>
        <v>490826.27999999997</v>
      </c>
      <c r="K19" s="194">
        <f t="shared" si="10"/>
        <v>894828.22000000009</v>
      </c>
      <c r="L19" s="194">
        <f t="shared" si="10"/>
        <v>873923.82</v>
      </c>
      <c r="M19" s="194">
        <f t="shared" si="10"/>
        <v>1016238.2400000012</v>
      </c>
      <c r="N19" s="410">
        <f t="shared" si="10"/>
        <v>920991.87999999931</v>
      </c>
      <c r="O19" s="355">
        <f t="shared" si="2"/>
        <v>-9.3724440048626526E-2</v>
      </c>
      <c r="P19" s="197"/>
      <c r="Q19" s="196"/>
      <c r="R19" s="193">
        <f>SUM(R7:R10)</f>
        <v>24470.123999999996</v>
      </c>
      <c r="S19" s="194">
        <f t="shared" ref="S19:AD19" si="11">SUM(S7:S10)</f>
        <v>21922.384000000002</v>
      </c>
      <c r="T19" s="194">
        <f t="shared" si="11"/>
        <v>24194.093999999994</v>
      </c>
      <c r="U19" s="194">
        <f t="shared" si="11"/>
        <v>31922.655000000002</v>
      </c>
      <c r="V19" s="194">
        <f t="shared" si="11"/>
        <v>34286.582999999999</v>
      </c>
      <c r="W19" s="194">
        <f t="shared" si="11"/>
        <v>34824.161999999997</v>
      </c>
      <c r="X19" s="194">
        <f t="shared" si="11"/>
        <v>31239.798000000006</v>
      </c>
      <c r="Y19" s="194">
        <f t="shared" si="11"/>
        <v>39740.332999999999</v>
      </c>
      <c r="Z19" s="194">
        <f t="shared" si="11"/>
        <v>39609.513000000006</v>
      </c>
      <c r="AA19" s="194">
        <f t="shared" si="11"/>
        <v>50867.26</v>
      </c>
      <c r="AB19" s="194">
        <f t="shared" si="11"/>
        <v>54667.957000000009</v>
      </c>
      <c r="AC19" s="194">
        <f t="shared" si="11"/>
        <v>53507.184999999998</v>
      </c>
      <c r="AD19" s="195">
        <f t="shared" si="11"/>
        <v>59583.805000000022</v>
      </c>
      <c r="AE19" s="407">
        <f t="shared" si="3"/>
        <v>0.11356643037752827</v>
      </c>
      <c r="AG19" s="198">
        <f t="shared" si="0"/>
        <v>0.44137484953513828</v>
      </c>
      <c r="AH19" s="199">
        <f t="shared" si="0"/>
        <v>0.45081148244153763</v>
      </c>
      <c r="AI19" s="199">
        <f t="shared" si="9"/>
        <v>0.51553236031186744</v>
      </c>
      <c r="AJ19" s="199">
        <f t="shared" si="9"/>
        <v>0.83512952783657834</v>
      </c>
      <c r="AK19" s="199">
        <f t="shared" si="9"/>
        <v>0.52031060889161196</v>
      </c>
      <c r="AL19" s="199">
        <f t="shared" si="9"/>
        <v>0.49221710065405605</v>
      </c>
      <c r="AM19" s="199">
        <f t="shared" si="0"/>
        <v>0.55030026172372182</v>
      </c>
      <c r="AN19" s="199">
        <f t="shared" si="0"/>
        <v>0.54688856523253193</v>
      </c>
      <c r="AO19" s="199">
        <f t="shared" si="0"/>
        <v>0.80699658135664643</v>
      </c>
      <c r="AP19" s="199">
        <f t="shared" si="0"/>
        <v>0.56845837964296653</v>
      </c>
      <c r="AQ19" s="199">
        <f t="shared" si="0"/>
        <v>0.6255460229931713</v>
      </c>
      <c r="AR19" s="199">
        <f t="shared" si="0"/>
        <v>0.52652205844960076</v>
      </c>
      <c r="AS19" s="199">
        <f>(AD19/N19)*10</f>
        <v>0.64695255510830418</v>
      </c>
      <c r="AT19" s="407">
        <f t="shared" ref="AT19:AT23" si="12">IF(AS19="","",(AS19-AR19)/AR19)</f>
        <v>0.22872830250136833</v>
      </c>
      <c r="AV19" s="123"/>
      <c r="AW19" s="123"/>
    </row>
    <row r="20" spans="1:49" ht="20.100000000000001" customHeight="1" x14ac:dyDescent="0.25">
      <c r="A20" s="139" t="s">
        <v>85</v>
      </c>
      <c r="B20" s="24">
        <f>SUM(B7:B9)</f>
        <v>383996.99999999988</v>
      </c>
      <c r="C20" s="175">
        <f>SUM(C7:C9)</f>
        <v>360761.51999999996</v>
      </c>
      <c r="D20" s="175">
        <f>SUM(D7:D9)</f>
        <v>338161.04999999993</v>
      </c>
      <c r="E20" s="175">
        <f t="shared" ref="E20:N20" si="13">SUM(E7:E9)</f>
        <v>270933.47000000003</v>
      </c>
      <c r="F20" s="175">
        <f t="shared" si="13"/>
        <v>519508.35</v>
      </c>
      <c r="G20" s="175">
        <f t="shared" si="13"/>
        <v>534624.43999999983</v>
      </c>
      <c r="H20" s="175">
        <f t="shared" si="13"/>
        <v>446773.26</v>
      </c>
      <c r="I20" s="175">
        <f t="shared" si="13"/>
        <v>530786.49</v>
      </c>
      <c r="J20" s="175">
        <f t="shared" si="13"/>
        <v>340453.22</v>
      </c>
      <c r="K20" s="175">
        <f t="shared" si="13"/>
        <v>649895.34000000008</v>
      </c>
      <c r="L20" s="175">
        <f t="shared" si="13"/>
        <v>640920.42999999993</v>
      </c>
      <c r="M20" s="175">
        <f t="shared" si="13"/>
        <v>794459.75000000116</v>
      </c>
      <c r="N20" s="160">
        <f t="shared" si="13"/>
        <v>684580.68999999936</v>
      </c>
      <c r="O20" s="407">
        <f t="shared" si="2"/>
        <v>-0.13830664171470189</v>
      </c>
      <c r="Q20" s="127" t="s">
        <v>85</v>
      </c>
      <c r="R20" s="24">
        <f>SUM(R7:R9)</f>
        <v>17386.603999999999</v>
      </c>
      <c r="S20" s="175">
        <f t="shared" ref="S20" si="14">SUM(S7:S9)</f>
        <v>16187.608</v>
      </c>
      <c r="T20" s="175">
        <f>SUM(T7:T9)</f>
        <v>17207.878999999994</v>
      </c>
      <c r="U20" s="175">
        <f t="shared" ref="U20:AC20" si="15">SUM(U7:U9)</f>
        <v>22973.369000000002</v>
      </c>
      <c r="V20" s="175">
        <f t="shared" si="15"/>
        <v>26551.153999999995</v>
      </c>
      <c r="W20" s="175">
        <f t="shared" si="15"/>
        <v>26243.759999999998</v>
      </c>
      <c r="X20" s="175">
        <f t="shared" si="15"/>
        <v>24497.342000000004</v>
      </c>
      <c r="Y20" s="175">
        <f t="shared" si="15"/>
        <v>29314.421999999999</v>
      </c>
      <c r="Z20" s="175">
        <f t="shared" si="15"/>
        <v>28198.834000000003</v>
      </c>
      <c r="AA20" s="175">
        <f t="shared" si="15"/>
        <v>37842.870999999999</v>
      </c>
      <c r="AB20" s="175">
        <f t="shared" si="15"/>
        <v>40547.094000000005</v>
      </c>
      <c r="AC20" s="175">
        <f t="shared" si="15"/>
        <v>41268.688000000002</v>
      </c>
      <c r="AD20" s="240">
        <f>IF(AD9="","",SUM(AD7:AD9))</f>
        <v>43888.525000000009</v>
      </c>
      <c r="AE20" s="407">
        <f t="shared" si="3"/>
        <v>6.3482439761593748E-2</v>
      </c>
      <c r="AG20" s="142">
        <f t="shared" si="0"/>
        <v>0.45277968317460826</v>
      </c>
      <c r="AH20" s="177">
        <f t="shared" si="0"/>
        <v>0.44870661372088694</v>
      </c>
      <c r="AI20" s="177">
        <f t="shared" si="0"/>
        <v>0.50886638186154198</v>
      </c>
      <c r="AJ20" s="177">
        <f t="shared" si="0"/>
        <v>0.84793395958055684</v>
      </c>
      <c r="AK20" s="177">
        <f t="shared" si="0"/>
        <v>0.51108233390281399</v>
      </c>
      <c r="AL20" s="177">
        <f t="shared" si="0"/>
        <v>0.49088216019454722</v>
      </c>
      <c r="AM20" s="177">
        <f t="shared" si="0"/>
        <v>0.54831710384815791</v>
      </c>
      <c r="AN20" s="177">
        <f t="shared" si="0"/>
        <v>0.55228274555367829</v>
      </c>
      <c r="AO20" s="177">
        <f t="shared" si="0"/>
        <v>0.82827338216980306</v>
      </c>
      <c r="AP20" s="177">
        <f t="shared" si="0"/>
        <v>0.5822917733184545</v>
      </c>
      <c r="AQ20" s="177">
        <f t="shared" si="0"/>
        <v>0.63263850085103401</v>
      </c>
      <c r="AR20" s="177">
        <f t="shared" si="0"/>
        <v>0.51945599509603779</v>
      </c>
      <c r="AS20" s="177">
        <f t="shared" si="0"/>
        <v>0.64110083210205726</v>
      </c>
      <c r="AT20" s="407">
        <f t="shared" si="12"/>
        <v>0.23417736661895602</v>
      </c>
      <c r="AV20" s="123"/>
      <c r="AW20" s="123"/>
    </row>
    <row r="21" spans="1:49" ht="20.100000000000001" customHeight="1" x14ac:dyDescent="0.25">
      <c r="A21" s="139" t="s">
        <v>86</v>
      </c>
      <c r="B21" s="24">
        <f>SUM(B10:B12)</f>
        <v>449195.80000000005</v>
      </c>
      <c r="C21" s="175">
        <f>SUM(C10:C12)</f>
        <v>360855.57999999996</v>
      </c>
      <c r="D21" s="175">
        <f>SUM(D10:D12)</f>
        <v>358400.06000000006</v>
      </c>
      <c r="E21" s="175">
        <f t="shared" ref="E21:M21" si="16">SUM(E10:E12)</f>
        <v>410436.21999999991</v>
      </c>
      <c r="F21" s="175">
        <f t="shared" si="16"/>
        <v>511451.39999999991</v>
      </c>
      <c r="G21" s="175">
        <f t="shared" si="16"/>
        <v>582701.47000000009</v>
      </c>
      <c r="H21" s="175">
        <f t="shared" si="16"/>
        <v>438564.12</v>
      </c>
      <c r="I21" s="175">
        <f t="shared" si="16"/>
        <v>651591.7899999998</v>
      </c>
      <c r="J21" s="175">
        <f t="shared" si="16"/>
        <v>433350.24</v>
      </c>
      <c r="K21" s="175">
        <f t="shared" si="16"/>
        <v>722229.66999999993</v>
      </c>
      <c r="L21" s="175">
        <f t="shared" si="16"/>
        <v>641359.04</v>
      </c>
      <c r="M21" s="175">
        <f t="shared" si="16"/>
        <v>764967.47</v>
      </c>
      <c r="N21" s="175"/>
      <c r="O21" s="337"/>
      <c r="Q21" s="127" t="s">
        <v>86</v>
      </c>
      <c r="R21" s="24">
        <f>SUM(R10:R12)</f>
        <v>20822.173999999999</v>
      </c>
      <c r="S21" s="175">
        <f t="shared" ref="S21" si="17">SUM(S10:S12)</f>
        <v>16993.961000000003</v>
      </c>
      <c r="T21" s="175">
        <f>SUM(T10:T12)</f>
        <v>20306.538000000008</v>
      </c>
      <c r="U21" s="175">
        <f t="shared" ref="U21:AC21" si="18">SUM(U10:U12)</f>
        <v>32580.996999999992</v>
      </c>
      <c r="V21" s="175">
        <f t="shared" si="18"/>
        <v>26623.229000000007</v>
      </c>
      <c r="W21" s="175">
        <f t="shared" si="18"/>
        <v>30060.606000000007</v>
      </c>
      <c r="X21" s="175">
        <f t="shared" si="18"/>
        <v>25330.112999999998</v>
      </c>
      <c r="Y21" s="175">
        <f t="shared" si="18"/>
        <v>36181.829000000005</v>
      </c>
      <c r="Z21" s="175">
        <f t="shared" si="18"/>
        <v>36659.758999999998</v>
      </c>
      <c r="AA21" s="175">
        <f t="shared" si="18"/>
        <v>39251.351000000017</v>
      </c>
      <c r="AB21" s="175">
        <f t="shared" si="18"/>
        <v>36974.111999999994</v>
      </c>
      <c r="AC21" s="175">
        <f t="shared" si="18"/>
        <v>41012.529000000002</v>
      </c>
      <c r="AD21" s="240" t="str">
        <f>IF(AD12="","",SUM(AD10:AD12))</f>
        <v/>
      </c>
      <c r="AE21" s="337" t="str">
        <f t="shared" si="3"/>
        <v/>
      </c>
      <c r="AG21" s="143">
        <f t="shared" si="0"/>
        <v>0.4635433813049899</v>
      </c>
      <c r="AH21" s="178">
        <f t="shared" si="0"/>
        <v>0.4709352422927755</v>
      </c>
      <c r="AI21" s="178">
        <f t="shared" si="0"/>
        <v>0.56658857702200172</v>
      </c>
      <c r="AJ21" s="178">
        <f t="shared" si="0"/>
        <v>0.7938138841645116</v>
      </c>
      <c r="AK21" s="178">
        <f t="shared" si="0"/>
        <v>0.52054269477021697</v>
      </c>
      <c r="AL21" s="178">
        <f t="shared" si="0"/>
        <v>0.51588347631935783</v>
      </c>
      <c r="AM21" s="178">
        <f t="shared" si="0"/>
        <v>0.57756920470374995</v>
      </c>
      <c r="AN21" s="178">
        <f t="shared" si="0"/>
        <v>0.55528368459031718</v>
      </c>
      <c r="AO21" s="178">
        <f t="shared" si="0"/>
        <v>0.84596143295086201</v>
      </c>
      <c r="AP21" s="178">
        <f t="shared" si="0"/>
        <v>0.54347464013767288</v>
      </c>
      <c r="AQ21" s="178">
        <f t="shared" si="0"/>
        <v>0.57649631008553326</v>
      </c>
      <c r="AR21" s="178">
        <f t="shared" si="0"/>
        <v>0.53613428816783548</v>
      </c>
      <c r="AS21" s="178"/>
      <c r="AT21" s="337"/>
      <c r="AV21" s="123"/>
      <c r="AW21" s="123"/>
    </row>
    <row r="22" spans="1:49" ht="20.100000000000001" customHeight="1" x14ac:dyDescent="0.25">
      <c r="A22" s="139" t="s">
        <v>87</v>
      </c>
      <c r="B22" s="24">
        <f>SUM(B13:B15)</f>
        <v>511455.04000000004</v>
      </c>
      <c r="C22" s="175">
        <f>SUM(C13:C15)</f>
        <v>488477.77999999991</v>
      </c>
      <c r="D22" s="175">
        <f>SUM(D13:D15)</f>
        <v>318578.32999999984</v>
      </c>
      <c r="E22" s="175">
        <f t="shared" ref="E22:M22" si="19">SUM(E13:E15)</f>
        <v>431446.86999999988</v>
      </c>
      <c r="F22" s="175">
        <f t="shared" si="19"/>
        <v>682723.02999999991</v>
      </c>
      <c r="G22" s="175">
        <f t="shared" si="19"/>
        <v>626913.08999999985</v>
      </c>
      <c r="H22" s="175">
        <f t="shared" si="19"/>
        <v>458823.13999999961</v>
      </c>
      <c r="I22" s="175">
        <f t="shared" si="19"/>
        <v>516420.31999999972</v>
      </c>
      <c r="J22" s="175">
        <f t="shared" si="19"/>
        <v>514480.41000000003</v>
      </c>
      <c r="K22" s="175">
        <f t="shared" si="19"/>
        <v>823375.22000000055</v>
      </c>
      <c r="L22" s="175">
        <f t="shared" si="19"/>
        <v>766069.49</v>
      </c>
      <c r="M22" s="175">
        <f t="shared" si="19"/>
        <v>662830.22999999975</v>
      </c>
      <c r="N22" s="240" t="str">
        <f>IF(N13="","",SUM(N13:N15))</f>
        <v/>
      </c>
      <c r="O22" s="337" t="str">
        <f t="shared" si="2"/>
        <v/>
      </c>
      <c r="Q22" s="127" t="s">
        <v>87</v>
      </c>
      <c r="R22" s="24">
        <f>SUM(R13:R15)</f>
        <v>25135.716000000004</v>
      </c>
      <c r="S22" s="175">
        <f t="shared" ref="S22" si="20">SUM(S13:S15)</f>
        <v>23908.640999999996</v>
      </c>
      <c r="T22" s="175">
        <f>SUM(T13:T15)</f>
        <v>23069.980999999996</v>
      </c>
      <c r="U22" s="175">
        <f t="shared" ref="U22:AC22" si="21">SUM(U13:U15)</f>
        <v>32504.29800000001</v>
      </c>
      <c r="V22" s="175">
        <f t="shared" si="21"/>
        <v>33772.178999999996</v>
      </c>
      <c r="W22" s="175">
        <f t="shared" si="21"/>
        <v>31879.368999999995</v>
      </c>
      <c r="X22" s="175">
        <f t="shared" si="21"/>
        <v>27356.271000000008</v>
      </c>
      <c r="Y22" s="175">
        <f t="shared" si="21"/>
        <v>32668.917000000012</v>
      </c>
      <c r="Z22" s="175">
        <f t="shared" si="21"/>
        <v>41788.728000000003</v>
      </c>
      <c r="AA22" s="175">
        <f t="shared" si="21"/>
        <v>42542.01</v>
      </c>
      <c r="AB22" s="175">
        <f t="shared" si="21"/>
        <v>45356.519000000008</v>
      </c>
      <c r="AC22" s="175">
        <f t="shared" si="21"/>
        <v>40198.927000000011</v>
      </c>
      <c r="AD22" s="240" t="str">
        <f>IF(AD15="","",SUM(AD13:AD15))</f>
        <v/>
      </c>
      <c r="AE22" s="337" t="str">
        <f t="shared" si="3"/>
        <v/>
      </c>
      <c r="AG22" s="143">
        <f t="shared" si="0"/>
        <v>0.49145504558914899</v>
      </c>
      <c r="AH22" s="178">
        <f t="shared" si="0"/>
        <v>0.48945196647429901</v>
      </c>
      <c r="AI22" s="178">
        <f t="shared" si="0"/>
        <v>0.72415411933385454</v>
      </c>
      <c r="AJ22" s="178">
        <f t="shared" si="0"/>
        <v>0.75337892705074017</v>
      </c>
      <c r="AK22" s="178">
        <f t="shared" si="0"/>
        <v>0.49466881174346788</v>
      </c>
      <c r="AL22" s="178">
        <f t="shared" si="0"/>
        <v>0.50851337304186772</v>
      </c>
      <c r="AM22" s="178">
        <f t="shared" si="0"/>
        <v>0.59622692525926291</v>
      </c>
      <c r="AN22" s="178">
        <f t="shared" si="0"/>
        <v>0.63260324458185591</v>
      </c>
      <c r="AO22" s="178">
        <f t="shared" si="0"/>
        <v>0.8122511020390456</v>
      </c>
      <c r="AP22" s="178">
        <f t="shared" si="0"/>
        <v>0.5166782891523013</v>
      </c>
      <c r="AQ22" s="178">
        <f t="shared" si="0"/>
        <v>0.59206794673417951</v>
      </c>
      <c r="AR22" s="178">
        <f t="shared" si="0"/>
        <v>0.60647395336812004</v>
      </c>
      <c r="AS22" s="178"/>
      <c r="AT22" s="337"/>
      <c r="AV22" s="123"/>
      <c r="AW22" s="123"/>
    </row>
    <row r="23" spans="1:49" ht="20.100000000000001" customHeight="1" thickBot="1" x14ac:dyDescent="0.3">
      <c r="A23" s="140" t="s">
        <v>88</v>
      </c>
      <c r="B23" s="26">
        <f>SUM(B16:B18)</f>
        <v>471615.07999999996</v>
      </c>
      <c r="C23" s="176">
        <f>SUM(C16:C18)</f>
        <v>425993.55</v>
      </c>
      <c r="D23" s="176">
        <f>SUM(D16:D18)</f>
        <v>281005.13</v>
      </c>
      <c r="E23" s="176">
        <f t="shared" ref="E23:M23" si="22">SUM(E16:E18)</f>
        <v>486713.37999999966</v>
      </c>
      <c r="F23" s="176">
        <f t="shared" si="22"/>
        <v>616515.64000000025</v>
      </c>
      <c r="G23" s="176">
        <f t="shared" si="22"/>
        <v>416852.43999999983</v>
      </c>
      <c r="H23" s="176">
        <f t="shared" si="22"/>
        <v>460289.7799999998</v>
      </c>
      <c r="I23" s="176">
        <f t="shared" si="22"/>
        <v>457022.28999999969</v>
      </c>
      <c r="J23" s="176">
        <f t="shared" si="22"/>
        <v>688917.43</v>
      </c>
      <c r="K23" s="176">
        <f t="shared" si="22"/>
        <v>739760.91000000038</v>
      </c>
      <c r="L23" s="176">
        <f t="shared" si="22"/>
        <v>696889.35999999987</v>
      </c>
      <c r="M23" s="176">
        <f t="shared" si="22"/>
        <v>643050.82000000007</v>
      </c>
      <c r="N23" s="241" t="str">
        <f>IF(N16="","",SUM(N16:N18))</f>
        <v/>
      </c>
      <c r="O23" s="349" t="str">
        <f t="shared" si="2"/>
        <v/>
      </c>
      <c r="Q23" s="128" t="s">
        <v>88</v>
      </c>
      <c r="R23" s="26">
        <f>SUM(R16:R18)</f>
        <v>26148.870999999992</v>
      </c>
      <c r="S23" s="176">
        <f t="shared" ref="S23" si="23">SUM(S16:S18)</f>
        <v>24824.359</v>
      </c>
      <c r="T23" s="176">
        <f>SUM(T16:T18)</f>
        <v>25786.902000000006</v>
      </c>
      <c r="U23" s="176">
        <f t="shared" ref="U23:AC23" si="24">SUM(U16:U18)</f>
        <v>34340.337000000007</v>
      </c>
      <c r="V23" s="176">
        <f t="shared" si="24"/>
        <v>38207.429000000004</v>
      </c>
      <c r="W23" s="176">
        <f t="shared" si="24"/>
        <v>28571.173999999999</v>
      </c>
      <c r="X23" s="176">
        <f t="shared" si="24"/>
        <v>33006.81</v>
      </c>
      <c r="Y23" s="176">
        <f t="shared" si="24"/>
        <v>39040.758000000002</v>
      </c>
      <c r="Z23" s="176">
        <f t="shared" si="24"/>
        <v>48079.73</v>
      </c>
      <c r="AA23" s="176">
        <f t="shared" si="24"/>
        <v>49572.105999999992</v>
      </c>
      <c r="AB23" s="176">
        <f t="shared" si="24"/>
        <v>43376.988000000005</v>
      </c>
      <c r="AC23" s="176">
        <f t="shared" si="24"/>
        <v>45278.735000000015</v>
      </c>
      <c r="AD23" s="241" t="str">
        <f>IF(AD18="","",SUM(AD16:AD18))</f>
        <v/>
      </c>
      <c r="AE23" s="349" t="str">
        <f t="shared" si="3"/>
        <v/>
      </c>
      <c r="AG23" s="144">
        <f t="shared" ref="AG23:AH23" si="25">(R23/B23)*10</f>
        <v>0.55445366590058986</v>
      </c>
      <c r="AH23" s="179">
        <f t="shared" si="25"/>
        <v>0.58274025510480154</v>
      </c>
      <c r="AI23" s="179">
        <f t="shared" ref="AI23:AR23" si="26">IF(AI18="","",(T23/D23)*10)</f>
        <v>0.91766659206541912</v>
      </c>
      <c r="AJ23" s="179">
        <f t="shared" si="26"/>
        <v>0.70555563933746857</v>
      </c>
      <c r="AK23" s="179">
        <f t="shared" si="26"/>
        <v>0.61973170704963765</v>
      </c>
      <c r="AL23" s="179">
        <f t="shared" si="26"/>
        <v>0.68540258514499786</v>
      </c>
      <c r="AM23" s="179">
        <f t="shared" si="26"/>
        <v>0.71708761380711117</v>
      </c>
      <c r="AN23" s="179">
        <f t="shared" si="26"/>
        <v>0.85424187953721087</v>
      </c>
      <c r="AO23" s="179">
        <f t="shared" si="26"/>
        <v>0.69790264995908136</v>
      </c>
      <c r="AP23" s="179">
        <f t="shared" si="26"/>
        <v>0.67010983318921202</v>
      </c>
      <c r="AQ23" s="179">
        <f t="shared" si="26"/>
        <v>0.62243722590340611</v>
      </c>
      <c r="AR23" s="179">
        <f t="shared" si="26"/>
        <v>0.70412374250607446</v>
      </c>
      <c r="AS23" s="179" t="str">
        <f>IF(AS18="","",(AD23/N23)*10)</f>
        <v/>
      </c>
      <c r="AT23" s="349" t="str">
        <f t="shared" si="12"/>
        <v/>
      </c>
      <c r="AV23" s="123"/>
      <c r="AW23" s="123"/>
    </row>
    <row r="24" spans="1:49" x14ac:dyDescent="0.25">
      <c r="J24" s="137"/>
      <c r="K24" s="137"/>
      <c r="L24" s="137"/>
      <c r="M24" s="137"/>
      <c r="Q24" s="137">
        <f>SUM(R7:R18)</f>
        <v>89493.365000000005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V24" s="123"/>
      <c r="AW24" s="123"/>
    </row>
    <row r="25" spans="1:49" ht="15.75" thickBot="1" x14ac:dyDescent="0.3">
      <c r="O25" s="243" t="s">
        <v>1</v>
      </c>
      <c r="AE25" s="401">
        <v>1000</v>
      </c>
      <c r="AT25" s="401" t="s">
        <v>47</v>
      </c>
      <c r="AV25" s="123"/>
      <c r="AW25" s="123"/>
    </row>
    <row r="26" spans="1:49" ht="20.100000000000001" customHeight="1" x14ac:dyDescent="0.25">
      <c r="A26" s="437" t="s">
        <v>2</v>
      </c>
      <c r="B26" s="439" t="s">
        <v>71</v>
      </c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4"/>
      <c r="O26" s="442" t="str">
        <f>O4</f>
        <v>D       2022/2021</v>
      </c>
      <c r="Q26" s="440" t="s">
        <v>3</v>
      </c>
      <c r="R26" s="432" t="s">
        <v>71</v>
      </c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4"/>
      <c r="AE26" s="442" t="str">
        <f>O26</f>
        <v>D       2022/2021</v>
      </c>
      <c r="AG26" s="432" t="s">
        <v>71</v>
      </c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4"/>
      <c r="AT26" s="442" t="str">
        <f>AE26</f>
        <v>D       2022/2021</v>
      </c>
      <c r="AV26" s="123"/>
      <c r="AW26" s="123"/>
    </row>
    <row r="27" spans="1:49" ht="20.100000000000001" customHeight="1" thickBot="1" x14ac:dyDescent="0.3">
      <c r="A27" s="438"/>
      <c r="B27" s="117">
        <v>2010</v>
      </c>
      <c r="C27" s="153">
        <v>2011</v>
      </c>
      <c r="D27" s="153">
        <v>2012</v>
      </c>
      <c r="E27" s="153">
        <v>2013</v>
      </c>
      <c r="F27" s="153">
        <v>2014</v>
      </c>
      <c r="G27" s="153">
        <v>2015</v>
      </c>
      <c r="H27" s="153">
        <v>2016</v>
      </c>
      <c r="I27" s="153">
        <v>2017</v>
      </c>
      <c r="J27" s="153">
        <v>2018</v>
      </c>
      <c r="K27" s="153">
        <v>2019</v>
      </c>
      <c r="L27" s="153">
        <v>2020</v>
      </c>
      <c r="M27" s="153">
        <v>2021</v>
      </c>
      <c r="N27" s="151">
        <v>2022</v>
      </c>
      <c r="O27" s="443"/>
      <c r="Q27" s="441"/>
      <c r="R27" s="30">
        <v>2010</v>
      </c>
      <c r="S27" s="153">
        <v>2011</v>
      </c>
      <c r="T27" s="153">
        <v>2012</v>
      </c>
      <c r="U27" s="153">
        <v>2013</v>
      </c>
      <c r="V27" s="153">
        <v>2014</v>
      </c>
      <c r="W27" s="153">
        <v>2015</v>
      </c>
      <c r="X27" s="153">
        <v>2016</v>
      </c>
      <c r="Y27" s="153">
        <v>2017</v>
      </c>
      <c r="Z27" s="153">
        <v>2018</v>
      </c>
      <c r="AA27" s="153">
        <v>2019</v>
      </c>
      <c r="AB27" s="153">
        <v>2020</v>
      </c>
      <c r="AC27" s="153">
        <v>2021</v>
      </c>
      <c r="AD27" s="151">
        <v>2022</v>
      </c>
      <c r="AE27" s="443"/>
      <c r="AG27" s="30">
        <v>2010</v>
      </c>
      <c r="AH27" s="153">
        <v>2011</v>
      </c>
      <c r="AI27" s="153">
        <v>2012</v>
      </c>
      <c r="AJ27" s="153">
        <v>2013</v>
      </c>
      <c r="AK27" s="153">
        <v>2014</v>
      </c>
      <c r="AL27" s="153">
        <v>2015</v>
      </c>
      <c r="AM27" s="153">
        <v>2016</v>
      </c>
      <c r="AN27" s="153">
        <v>2017</v>
      </c>
      <c r="AO27" s="330">
        <v>2018</v>
      </c>
      <c r="AP27" s="153">
        <v>2019</v>
      </c>
      <c r="AQ27" s="204">
        <v>2020</v>
      </c>
      <c r="AR27" s="153">
        <v>2021</v>
      </c>
      <c r="AS27" s="331">
        <v>2022</v>
      </c>
      <c r="AT27" s="443"/>
      <c r="AV27" s="123"/>
      <c r="AW27" s="123"/>
    </row>
    <row r="28" spans="1:49" ht="3" customHeight="1" thickBot="1" x14ac:dyDescent="0.3">
      <c r="A28" s="403" t="s">
        <v>89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  <c r="Q28" s="403"/>
      <c r="R28" s="405">
        <v>2010</v>
      </c>
      <c r="S28" s="405">
        <v>2011</v>
      </c>
      <c r="T28" s="405">
        <v>2012</v>
      </c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6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4"/>
      <c r="AV28" s="123"/>
      <c r="AW28" s="123"/>
    </row>
    <row r="29" spans="1:49" ht="20.100000000000001" customHeight="1" x14ac:dyDescent="0.25">
      <c r="A29" s="138" t="s">
        <v>73</v>
      </c>
      <c r="B29" s="45">
        <v>112112.93</v>
      </c>
      <c r="C29" s="174">
        <v>124900.3</v>
      </c>
      <c r="D29" s="174">
        <v>111319.11999999998</v>
      </c>
      <c r="E29" s="174">
        <v>99935.37</v>
      </c>
      <c r="F29" s="174">
        <v>181139.11</v>
      </c>
      <c r="G29" s="174">
        <v>165328.64999999985</v>
      </c>
      <c r="H29" s="174">
        <v>127338.22000000003</v>
      </c>
      <c r="I29" s="174">
        <v>165367.62</v>
      </c>
      <c r="J29" s="174">
        <v>107872.66</v>
      </c>
      <c r="K29" s="174">
        <v>201062.91000000003</v>
      </c>
      <c r="L29" s="174">
        <v>231082.82</v>
      </c>
      <c r="M29" s="174">
        <v>217666.39000000025</v>
      </c>
      <c r="N29" s="130">
        <v>199020.49</v>
      </c>
      <c r="O29" s="407">
        <f>IF(N29="","",(N29-M29)/M29)</f>
        <v>-8.5662742879138276E-2</v>
      </c>
      <c r="Q29" s="127" t="s">
        <v>73</v>
      </c>
      <c r="R29" s="45">
        <v>5016.9969999999994</v>
      </c>
      <c r="S29" s="174">
        <v>5270.674</v>
      </c>
      <c r="T29" s="174">
        <v>5254.5140000000001</v>
      </c>
      <c r="U29" s="174">
        <v>8076.4090000000024</v>
      </c>
      <c r="V29" s="174">
        <v>9156.59</v>
      </c>
      <c r="W29" s="174">
        <v>7918.5499999999993</v>
      </c>
      <c r="X29" s="174">
        <v>7480.9960000000019</v>
      </c>
      <c r="Y29" s="174">
        <v>9138.478000000001</v>
      </c>
      <c r="Z29" s="174">
        <v>8324.8559999999998</v>
      </c>
      <c r="AA29" s="174">
        <v>11927.749</v>
      </c>
      <c r="AB29" s="174">
        <v>14184.973999999998</v>
      </c>
      <c r="AC29" s="174">
        <v>11698.793</v>
      </c>
      <c r="AD29" s="130">
        <v>12501.230000000001</v>
      </c>
      <c r="AE29" s="407">
        <f>IF(AD29="","",(AD29-AC29)/AC29)</f>
        <v>6.8591435030947362E-2</v>
      </c>
      <c r="AG29" s="142">
        <f t="shared" ref="AG29:AS44" si="27">(R29/B29)*10</f>
        <v>0.44749494995804673</v>
      </c>
      <c r="AH29" s="177">
        <f t="shared" si="27"/>
        <v>0.42199049962249885</v>
      </c>
      <c r="AI29" s="177">
        <f t="shared" si="27"/>
        <v>0.47202259593859536</v>
      </c>
      <c r="AJ29" s="177">
        <f t="shared" si="27"/>
        <v>0.8081632158864277</v>
      </c>
      <c r="AK29" s="177">
        <f t="shared" si="27"/>
        <v>0.50550044106984959</v>
      </c>
      <c r="AL29" s="177">
        <f t="shared" si="27"/>
        <v>0.47895812371298058</v>
      </c>
      <c r="AM29" s="177">
        <f t="shared" si="27"/>
        <v>0.58749022877813117</v>
      </c>
      <c r="AN29" s="177">
        <f t="shared" si="27"/>
        <v>0.55261592323817688</v>
      </c>
      <c r="AO29" s="177">
        <f t="shared" si="27"/>
        <v>0.77172992674881657</v>
      </c>
      <c r="AP29" s="177">
        <f t="shared" si="27"/>
        <v>0.59323467465978674</v>
      </c>
      <c r="AQ29" s="177">
        <f t="shared" si="27"/>
        <v>0.61384805672702092</v>
      </c>
      <c r="AR29" s="177">
        <f t="shared" si="27"/>
        <v>0.53746437380617129</v>
      </c>
      <c r="AS29" s="177">
        <f t="shared" si="27"/>
        <v>0.62813783646095955</v>
      </c>
      <c r="AT29" s="407">
        <f t="shared" ref="AT29" si="28">IF(AS29="","",(AS29-AR29)/AR29)</f>
        <v>0.16870599629267397</v>
      </c>
      <c r="AV29" s="123"/>
      <c r="AW29" s="123"/>
    </row>
    <row r="30" spans="1:49" ht="20.100000000000001" customHeight="1" x14ac:dyDescent="0.25">
      <c r="A30" s="139" t="s">
        <v>74</v>
      </c>
      <c r="B30" s="24">
        <v>103555.23</v>
      </c>
      <c r="C30" s="175">
        <v>109603.07999999999</v>
      </c>
      <c r="D30" s="175">
        <v>90618.02</v>
      </c>
      <c r="E30" s="175">
        <v>91080.090000000011</v>
      </c>
      <c r="F30" s="175">
        <v>178641.27</v>
      </c>
      <c r="G30" s="175">
        <v>189277.91000000003</v>
      </c>
      <c r="H30" s="175">
        <v>160923.91</v>
      </c>
      <c r="I30" s="175">
        <v>180001.23</v>
      </c>
      <c r="J30" s="175">
        <v>100965.82</v>
      </c>
      <c r="K30" s="175">
        <v>238795.00999999998</v>
      </c>
      <c r="L30" s="175">
        <v>200191.72999999998</v>
      </c>
      <c r="M30" s="175">
        <v>248984.15000000008</v>
      </c>
      <c r="N30" s="137">
        <v>275045.66999999981</v>
      </c>
      <c r="O30" s="337">
        <f t="shared" ref="O30:O45" si="29">IF(N30="","",(N30-M30)/M30)</f>
        <v>0.10467140177396722</v>
      </c>
      <c r="Q30" s="127" t="s">
        <v>74</v>
      </c>
      <c r="R30" s="24">
        <v>4768.4190000000008</v>
      </c>
      <c r="S30" s="175">
        <v>5015.1330000000007</v>
      </c>
      <c r="T30" s="175">
        <v>4911.1499999999996</v>
      </c>
      <c r="U30" s="175">
        <v>7549.5049999999992</v>
      </c>
      <c r="V30" s="175">
        <v>9045.7329999999984</v>
      </c>
      <c r="W30" s="175">
        <v>9256.7200000000012</v>
      </c>
      <c r="X30" s="175">
        <v>8296.7439999999988</v>
      </c>
      <c r="Y30" s="175">
        <v>9856.137999999999</v>
      </c>
      <c r="Z30" s="175">
        <v>9306.1540000000005</v>
      </c>
      <c r="AA30" s="175">
        <v>13709.666999999996</v>
      </c>
      <c r="AB30" s="175">
        <v>12449.267000000005</v>
      </c>
      <c r="AC30" s="175">
        <v>12425.881000000007</v>
      </c>
      <c r="AD30" s="137">
        <v>16839.902000000002</v>
      </c>
      <c r="AE30" s="337">
        <f t="shared" ref="AE30:AE45" si="30">IF(AD30="","",(AD30-AC30)/AC30)</f>
        <v>0.35522801159933792</v>
      </c>
      <c r="AG30" s="143">
        <f t="shared" si="27"/>
        <v>0.46047109354109889</v>
      </c>
      <c r="AH30" s="178">
        <f t="shared" si="27"/>
        <v>0.45757226895448566</v>
      </c>
      <c r="AI30" s="178">
        <f t="shared" si="27"/>
        <v>0.5419617422671561</v>
      </c>
      <c r="AJ30" s="178">
        <f t="shared" si="27"/>
        <v>0.82888642292733761</v>
      </c>
      <c r="AK30" s="178">
        <f t="shared" si="27"/>
        <v>0.50636300335303253</v>
      </c>
      <c r="AL30" s="178">
        <f t="shared" si="27"/>
        <v>0.48905442795728249</v>
      </c>
      <c r="AM30" s="178">
        <f t="shared" si="27"/>
        <v>0.51556937685642856</v>
      </c>
      <c r="AN30" s="178">
        <f t="shared" si="27"/>
        <v>0.54755948056577153</v>
      </c>
      <c r="AO30" s="178">
        <f t="shared" si="27"/>
        <v>0.92171330852361721</v>
      </c>
      <c r="AP30" s="178">
        <f t="shared" si="27"/>
        <v>0.57411865515950256</v>
      </c>
      <c r="AQ30" s="178">
        <f t="shared" si="27"/>
        <v>0.6218671970115851</v>
      </c>
      <c r="AR30" s="178">
        <f t="shared" si="27"/>
        <v>0.49906313313518164</v>
      </c>
      <c r="AS30" s="178">
        <f t="shared" ref="AS30" si="31">(AD30/N30)*10</f>
        <v>0.61225839330610121</v>
      </c>
      <c r="AT30" s="337">
        <f t="shared" ref="AT30" si="32">IF(AS30="","",(AS30-AR30)/AR30)</f>
        <v>0.22681551221748589</v>
      </c>
      <c r="AV30" s="123"/>
      <c r="AW30" s="123"/>
    </row>
    <row r="31" spans="1:49" ht="20.100000000000001" customHeight="1" x14ac:dyDescent="0.25">
      <c r="A31" s="139" t="s">
        <v>75</v>
      </c>
      <c r="B31" s="24">
        <v>167818.00999999992</v>
      </c>
      <c r="C31" s="175">
        <v>125233.35</v>
      </c>
      <c r="D31" s="175">
        <v>135773.26999999996</v>
      </c>
      <c r="E31" s="175">
        <v>78339.37000000001</v>
      </c>
      <c r="F31" s="175">
        <v>159104.78000000003</v>
      </c>
      <c r="G31" s="175">
        <v>179761.25999999998</v>
      </c>
      <c r="H31" s="175">
        <v>158233.01999999999</v>
      </c>
      <c r="I31" s="175">
        <v>184735.59</v>
      </c>
      <c r="J31" s="175">
        <v>131251.34</v>
      </c>
      <c r="K31" s="175">
        <v>209712.58</v>
      </c>
      <c r="L31" s="175">
        <v>208979.29</v>
      </c>
      <c r="M31" s="175">
        <v>327385.87000000064</v>
      </c>
      <c r="N31" s="137">
        <v>209895.72</v>
      </c>
      <c r="O31" s="337">
        <f t="shared" si="29"/>
        <v>-0.3588736129631997</v>
      </c>
      <c r="Q31" s="127" t="s">
        <v>75</v>
      </c>
      <c r="R31" s="24">
        <v>7424.4470000000001</v>
      </c>
      <c r="S31" s="175">
        <v>5510.3540000000003</v>
      </c>
      <c r="T31" s="175">
        <v>6830.2309999999961</v>
      </c>
      <c r="U31" s="175">
        <v>7114.5390000000007</v>
      </c>
      <c r="V31" s="175">
        <v>8082.2549999999983</v>
      </c>
      <c r="W31" s="175">
        <v>8938.91</v>
      </c>
      <c r="X31" s="175">
        <v>8489.652</v>
      </c>
      <c r="Y31" s="175">
        <v>9926.7349999999988</v>
      </c>
      <c r="Z31" s="175">
        <v>10260.373</v>
      </c>
      <c r="AA31" s="175">
        <v>11780.022999999999</v>
      </c>
      <c r="AB31" s="175">
        <v>12880.835000000003</v>
      </c>
      <c r="AC31" s="175">
        <v>16762.970999999998</v>
      </c>
      <c r="AD31" s="137">
        <v>13915.017000000009</v>
      </c>
      <c r="AE31" s="337">
        <f t="shared" si="30"/>
        <v>-0.169895539400503</v>
      </c>
      <c r="AG31" s="143">
        <f t="shared" si="27"/>
        <v>0.44241062088628053</v>
      </c>
      <c r="AH31" s="178">
        <f t="shared" si="27"/>
        <v>0.44000691509090828</v>
      </c>
      <c r="AI31" s="178">
        <f t="shared" si="27"/>
        <v>0.50306153781226581</v>
      </c>
      <c r="AJ31" s="178">
        <f t="shared" si="27"/>
        <v>0.908169034292719</v>
      </c>
      <c r="AK31" s="178">
        <f t="shared" si="27"/>
        <v>0.50798316681623246</v>
      </c>
      <c r="AL31" s="178">
        <f t="shared" si="27"/>
        <v>0.49726565111971294</v>
      </c>
      <c r="AM31" s="178">
        <f t="shared" si="27"/>
        <v>0.53652846921584385</v>
      </c>
      <c r="AN31" s="178">
        <f t="shared" si="27"/>
        <v>0.5373482716568041</v>
      </c>
      <c r="AO31" s="178">
        <f t="shared" si="27"/>
        <v>0.78173472362263119</v>
      </c>
      <c r="AP31" s="178">
        <f t="shared" si="27"/>
        <v>0.56172228676028879</v>
      </c>
      <c r="AQ31" s="178">
        <f t="shared" si="27"/>
        <v>0.61636897129854362</v>
      </c>
      <c r="AR31" s="178">
        <f t="shared" si="27"/>
        <v>0.51202487755503823</v>
      </c>
      <c r="AS31" s="178">
        <f t="shared" ref="AS31" si="33">(AD31/N31)*10</f>
        <v>0.66294905870400833</v>
      </c>
      <c r="AT31" s="337">
        <f t="shared" ref="AT31" si="34">IF(AS31="","",(AS31-AR31)/AR31)</f>
        <v>0.29475946924619317</v>
      </c>
      <c r="AV31" s="123"/>
      <c r="AW31" s="123"/>
    </row>
    <row r="32" spans="1:49" ht="20.100000000000001" customHeight="1" x14ac:dyDescent="0.25">
      <c r="A32" s="139" t="s">
        <v>76</v>
      </c>
      <c r="B32" s="24">
        <v>169960.15000000005</v>
      </c>
      <c r="C32" s="175">
        <v>125324.62</v>
      </c>
      <c r="D32" s="175">
        <v>131109.87</v>
      </c>
      <c r="E32" s="175">
        <v>110880.58</v>
      </c>
      <c r="F32" s="175">
        <v>139339.33000000002</v>
      </c>
      <c r="G32" s="175">
        <v>172769.00000000006</v>
      </c>
      <c r="H32" s="175">
        <v>120807.59000000001</v>
      </c>
      <c r="I32" s="175">
        <v>195865.48</v>
      </c>
      <c r="J32" s="175">
        <v>150352.84</v>
      </c>
      <c r="K32" s="175">
        <v>244663.81999999998</v>
      </c>
      <c r="L32" s="175">
        <v>232991.83999999994</v>
      </c>
      <c r="M32" s="175">
        <v>221549.35000000009</v>
      </c>
      <c r="N32" s="137">
        <v>236330.05000000008</v>
      </c>
      <c r="O32" s="337">
        <f t="shared" si="29"/>
        <v>6.671515849628977E-2</v>
      </c>
      <c r="Q32" s="127" t="s">
        <v>76</v>
      </c>
      <c r="R32" s="24">
        <v>6997.9059999999999</v>
      </c>
      <c r="S32" s="175">
        <v>5641.7790000000005</v>
      </c>
      <c r="T32" s="175">
        <v>6955.6630000000014</v>
      </c>
      <c r="U32" s="175">
        <v>8794.5019999999968</v>
      </c>
      <c r="V32" s="175">
        <v>7652.6419999999989</v>
      </c>
      <c r="W32" s="175">
        <v>8505.6460000000006</v>
      </c>
      <c r="X32" s="175">
        <v>6662.3990000000013</v>
      </c>
      <c r="Y32" s="175">
        <v>10370.893000000004</v>
      </c>
      <c r="Z32" s="175">
        <v>11386.056</v>
      </c>
      <c r="AA32" s="175">
        <v>12901.989000000001</v>
      </c>
      <c r="AB32" s="175">
        <v>14090.422</v>
      </c>
      <c r="AC32" s="175">
        <v>12038.708999999997</v>
      </c>
      <c r="AD32" s="137">
        <v>15531.59200000001</v>
      </c>
      <c r="AE32" s="337">
        <f t="shared" si="30"/>
        <v>0.29013767173872324</v>
      </c>
      <c r="AG32" s="143">
        <f t="shared" si="27"/>
        <v>0.4117380456536428</v>
      </c>
      <c r="AH32" s="178">
        <f t="shared" si="27"/>
        <v>0.45017323810756427</v>
      </c>
      <c r="AI32" s="178">
        <f t="shared" si="27"/>
        <v>0.53052169146380823</v>
      </c>
      <c r="AJ32" s="178">
        <f t="shared" si="27"/>
        <v>0.79315079340313666</v>
      </c>
      <c r="AK32" s="178">
        <f t="shared" si="27"/>
        <v>0.54920904241465762</v>
      </c>
      <c r="AL32" s="178">
        <f t="shared" si="27"/>
        <v>0.49231320433642595</v>
      </c>
      <c r="AM32" s="178">
        <f t="shared" si="27"/>
        <v>0.55148844538658548</v>
      </c>
      <c r="AN32" s="178">
        <f t="shared" si="27"/>
        <v>0.52949059732220316</v>
      </c>
      <c r="AO32" s="178">
        <f t="shared" si="27"/>
        <v>0.75728905420077208</v>
      </c>
      <c r="AP32" s="178">
        <f t="shared" si="27"/>
        <v>0.52733538616375741</v>
      </c>
      <c r="AQ32" s="178">
        <f t="shared" si="27"/>
        <v>0.60476032121983347</v>
      </c>
      <c r="AR32" s="178">
        <f t="shared" si="27"/>
        <v>0.54338724081113265</v>
      </c>
      <c r="AS32" s="178">
        <f t="shared" ref="AS32" si="35">(AD32/N32)*10</f>
        <v>0.65719920086336892</v>
      </c>
      <c r="AT32" s="337">
        <f t="shared" ref="AT32" si="36">IF(AS32="","",(AS32-AR32)/AR32)</f>
        <v>0.20944908438104889</v>
      </c>
      <c r="AV32" s="123"/>
      <c r="AW32" s="123"/>
    </row>
    <row r="33" spans="1:49" ht="20.100000000000001" customHeight="1" x14ac:dyDescent="0.25">
      <c r="A33" s="139" t="s">
        <v>77</v>
      </c>
      <c r="B33" s="24">
        <v>105627.73999999999</v>
      </c>
      <c r="C33" s="175">
        <v>146684.46999999994</v>
      </c>
      <c r="D33" s="175">
        <v>105806.44999999998</v>
      </c>
      <c r="E33" s="175">
        <v>156736.06999999992</v>
      </c>
      <c r="F33" s="175">
        <v>207228.25</v>
      </c>
      <c r="G33" s="175">
        <v>181747.00999999995</v>
      </c>
      <c r="H33" s="175">
        <v>156060.43000000002</v>
      </c>
      <c r="I33" s="175">
        <v>208341.1999999999</v>
      </c>
      <c r="J33" s="175">
        <v>123112.9</v>
      </c>
      <c r="K33" s="175">
        <v>228011.36000000013</v>
      </c>
      <c r="L33" s="175">
        <v>207260.46000000002</v>
      </c>
      <c r="M33" s="175">
        <v>266165.07999999996</v>
      </c>
      <c r="N33" s="137"/>
      <c r="O33" s="337" t="str">
        <f t="shared" si="29"/>
        <v/>
      </c>
      <c r="Q33" s="127" t="s">
        <v>77</v>
      </c>
      <c r="R33" s="24">
        <v>5233.5920000000015</v>
      </c>
      <c r="S33" s="175">
        <v>6774.5830000000024</v>
      </c>
      <c r="T33" s="175">
        <v>6184.9250000000011</v>
      </c>
      <c r="U33" s="175">
        <v>12346.015000000001</v>
      </c>
      <c r="V33" s="175">
        <v>9823.5429999999997</v>
      </c>
      <c r="W33" s="175">
        <v>9567.4180000000015</v>
      </c>
      <c r="X33" s="175">
        <v>8927.2699999999986</v>
      </c>
      <c r="Y33" s="175">
        <v>11110.941999999997</v>
      </c>
      <c r="Z33" s="175">
        <v>11997.332</v>
      </c>
      <c r="AA33" s="175">
        <v>12224.240000000003</v>
      </c>
      <c r="AB33" s="175">
        <v>10503.531999999996</v>
      </c>
      <c r="AC33" s="175">
        <v>13397.028999999995</v>
      </c>
      <c r="AD33" s="137"/>
      <c r="AE33" s="337" t="str">
        <f t="shared" si="30"/>
        <v/>
      </c>
      <c r="AG33" s="143">
        <f t="shared" si="27"/>
        <v>0.49547514696423517</v>
      </c>
      <c r="AH33" s="178">
        <f t="shared" si="27"/>
        <v>0.46184732439637305</v>
      </c>
      <c r="AI33" s="178">
        <f t="shared" si="27"/>
        <v>0.58455084732547036</v>
      </c>
      <c r="AJ33" s="178">
        <f t="shared" si="27"/>
        <v>0.78769456194735565</v>
      </c>
      <c r="AK33" s="178">
        <f t="shared" si="27"/>
        <v>0.4740445861025222</v>
      </c>
      <c r="AL33" s="178">
        <f t="shared" si="27"/>
        <v>0.52641405214864356</v>
      </c>
      <c r="AM33" s="178">
        <f t="shared" si="27"/>
        <v>0.57203930554337168</v>
      </c>
      <c r="AN33" s="178">
        <f t="shared" si="27"/>
        <v>0.53330507840023977</v>
      </c>
      <c r="AO33" s="178">
        <f t="shared" si="27"/>
        <v>0.97449836694611214</v>
      </c>
      <c r="AP33" s="178">
        <f t="shared" si="27"/>
        <v>0.53612416504160132</v>
      </c>
      <c r="AQ33" s="178">
        <f t="shared" si="27"/>
        <v>0.50677934421259097</v>
      </c>
      <c r="AR33" s="178">
        <f t="shared" si="27"/>
        <v>0.50333533610043801</v>
      </c>
      <c r="AS33" s="178"/>
      <c r="AT33" s="337"/>
      <c r="AV33" s="123"/>
      <c r="AW33" s="123"/>
    </row>
    <row r="34" spans="1:49" ht="20.100000000000001" customHeight="1" x14ac:dyDescent="0.25">
      <c r="A34" s="139" t="s">
        <v>78</v>
      </c>
      <c r="B34" s="24">
        <v>172955.39000000004</v>
      </c>
      <c r="C34" s="175">
        <v>88363.709999999992</v>
      </c>
      <c r="D34" s="175">
        <v>120306.19000000003</v>
      </c>
      <c r="E34" s="175">
        <v>142180.06</v>
      </c>
      <c r="F34" s="175">
        <v>163672.61999999994</v>
      </c>
      <c r="G34" s="175">
        <v>227414.28000000014</v>
      </c>
      <c r="H34" s="175">
        <v>160527.01</v>
      </c>
      <c r="I34" s="175">
        <v>247253.33</v>
      </c>
      <c r="J34" s="175">
        <v>159193.67000000001</v>
      </c>
      <c r="K34" s="175">
        <v>248660.12999999995</v>
      </c>
      <c r="L34" s="175">
        <v>200913.27999999997</v>
      </c>
      <c r="M34" s="175">
        <v>276665.87</v>
      </c>
      <c r="N34" s="137"/>
      <c r="O34" s="337" t="str">
        <f t="shared" si="29"/>
        <v/>
      </c>
      <c r="Q34" s="127" t="s">
        <v>78</v>
      </c>
      <c r="R34" s="24">
        <v>8418.2340000000022</v>
      </c>
      <c r="S34" s="175">
        <v>4390.6889999999994</v>
      </c>
      <c r="T34" s="175">
        <v>6848.4070000000011</v>
      </c>
      <c r="U34" s="175">
        <v>11167.32799999999</v>
      </c>
      <c r="V34" s="175">
        <v>8872.2850000000017</v>
      </c>
      <c r="W34" s="175">
        <v>11662.620000000006</v>
      </c>
      <c r="X34" s="175">
        <v>9423.9899999999961</v>
      </c>
      <c r="Y34" s="175">
        <v>14481.375000000004</v>
      </c>
      <c r="Z34" s="175">
        <v>12803.287</v>
      </c>
      <c r="AA34" s="175">
        <v>13718.046000000006</v>
      </c>
      <c r="AB34" s="175">
        <v>12228.946999999995</v>
      </c>
      <c r="AC34" s="175">
        <v>14451.456</v>
      </c>
      <c r="AD34" s="137"/>
      <c r="AE34" s="337" t="str">
        <f t="shared" si="30"/>
        <v/>
      </c>
      <c r="AG34" s="143">
        <f t="shared" si="27"/>
        <v>0.48672862985073784</v>
      </c>
      <c r="AH34" s="178">
        <f t="shared" si="27"/>
        <v>0.49688825876595721</v>
      </c>
      <c r="AI34" s="178">
        <f t="shared" si="27"/>
        <v>0.56924809937044796</v>
      </c>
      <c r="AJ34" s="178">
        <f t="shared" si="27"/>
        <v>0.78543559483657488</v>
      </c>
      <c r="AK34" s="178">
        <f t="shared" si="27"/>
        <v>0.54207508867396426</v>
      </c>
      <c r="AL34" s="178">
        <f t="shared" si="27"/>
        <v>0.51283586940978365</v>
      </c>
      <c r="AM34" s="178">
        <f t="shared" si="27"/>
        <v>0.58706569068968495</v>
      </c>
      <c r="AN34" s="178">
        <f t="shared" si="27"/>
        <v>0.58568978626091728</v>
      </c>
      <c r="AO34" s="178">
        <f t="shared" si="27"/>
        <v>0.80425854872244606</v>
      </c>
      <c r="AP34" s="178">
        <f t="shared" si="27"/>
        <v>0.55167855015599043</v>
      </c>
      <c r="AQ34" s="178">
        <f t="shared" si="27"/>
        <v>0.60866792877006426</v>
      </c>
      <c r="AR34" s="178">
        <f t="shared" si="27"/>
        <v>0.52234328722946566</v>
      </c>
      <c r="AS34" s="178"/>
      <c r="AT34" s="337"/>
      <c r="AV34" s="123"/>
      <c r="AW34" s="123"/>
    </row>
    <row r="35" spans="1:49" ht="20.100000000000001" customHeight="1" x14ac:dyDescent="0.25">
      <c r="A35" s="139" t="s">
        <v>79</v>
      </c>
      <c r="B35" s="24">
        <v>153575.38000000003</v>
      </c>
      <c r="C35" s="175">
        <v>146031.1</v>
      </c>
      <c r="D35" s="175">
        <v>129411.21999999994</v>
      </c>
      <c r="E35" s="175">
        <v>179559.8899999999</v>
      </c>
      <c r="F35" s="175">
        <v>269358.03999999998</v>
      </c>
      <c r="G35" s="175">
        <v>237433.11000000002</v>
      </c>
      <c r="H35" s="175">
        <v>147722.47000000009</v>
      </c>
      <c r="I35" s="175">
        <v>207140.0799999999</v>
      </c>
      <c r="J35" s="175">
        <v>176201.44</v>
      </c>
      <c r="K35" s="175">
        <v>278510.38</v>
      </c>
      <c r="L35" s="175">
        <v>285531.50000000006</v>
      </c>
      <c r="M35" s="175">
        <v>267035.81</v>
      </c>
      <c r="N35" s="137"/>
      <c r="O35" s="337" t="str">
        <f t="shared" si="29"/>
        <v/>
      </c>
      <c r="Q35" s="127" t="s">
        <v>79</v>
      </c>
      <c r="R35" s="24">
        <v>8202.5570000000007</v>
      </c>
      <c r="S35" s="175">
        <v>7142.6719999999987</v>
      </c>
      <c r="T35" s="175">
        <v>8489.8880000000008</v>
      </c>
      <c r="U35" s="175">
        <v>14058.68400000001</v>
      </c>
      <c r="V35" s="175">
        <v>13129.382000000001</v>
      </c>
      <c r="W35" s="175">
        <v>12275.063000000002</v>
      </c>
      <c r="X35" s="175">
        <v>8407.0900000000038</v>
      </c>
      <c r="Y35" s="175">
        <v>11587.890000000009</v>
      </c>
      <c r="Z35" s="175">
        <v>14215.772000000001</v>
      </c>
      <c r="AA35" s="175">
        <v>14177.262000000006</v>
      </c>
      <c r="AB35" s="175">
        <v>16500.630999999998</v>
      </c>
      <c r="AC35" s="175">
        <v>15514.969000000001</v>
      </c>
      <c r="AD35" s="137"/>
      <c r="AE35" s="337" t="str">
        <f t="shared" si="30"/>
        <v/>
      </c>
      <c r="AG35" s="143">
        <f t="shared" si="27"/>
        <v>0.53410624801970208</v>
      </c>
      <c r="AH35" s="178">
        <f t="shared" si="27"/>
        <v>0.48911992034573448</v>
      </c>
      <c r="AI35" s="178">
        <f t="shared" si="27"/>
        <v>0.65603956133015395</v>
      </c>
      <c r="AJ35" s="178">
        <f t="shared" si="27"/>
        <v>0.7829523620224994</v>
      </c>
      <c r="AK35" s="178">
        <f t="shared" si="27"/>
        <v>0.48743234098377025</v>
      </c>
      <c r="AL35" s="178">
        <f t="shared" si="27"/>
        <v>0.51699036414929667</v>
      </c>
      <c r="AM35" s="178">
        <f t="shared" si="27"/>
        <v>0.56911382540516675</v>
      </c>
      <c r="AN35" s="178">
        <f t="shared" si="27"/>
        <v>0.55942287943501878</v>
      </c>
      <c r="AO35" s="178">
        <f t="shared" si="27"/>
        <v>0.8067909093137946</v>
      </c>
      <c r="AP35" s="178">
        <f t="shared" si="27"/>
        <v>0.5090389090704629</v>
      </c>
      <c r="AQ35" s="178">
        <f t="shared" si="27"/>
        <v>0.57789179127346701</v>
      </c>
      <c r="AR35" s="178">
        <f t="shared" si="27"/>
        <v>0.58100705669400676</v>
      </c>
      <c r="AS35" s="178"/>
      <c r="AT35" s="337"/>
      <c r="AV35" s="123"/>
      <c r="AW35" s="123"/>
    </row>
    <row r="36" spans="1:49" ht="20.100000000000001" customHeight="1" x14ac:dyDescent="0.25">
      <c r="A36" s="139" t="s">
        <v>80</v>
      </c>
      <c r="B36" s="24">
        <v>172174.69999999992</v>
      </c>
      <c r="C36" s="175">
        <v>197846.85999999996</v>
      </c>
      <c r="D36" s="175">
        <v>108041.16999999998</v>
      </c>
      <c r="E36" s="175">
        <v>128500.73000000004</v>
      </c>
      <c r="F36" s="175">
        <v>196762.29</v>
      </c>
      <c r="G36" s="175">
        <v>236160.21999999988</v>
      </c>
      <c r="H36" s="175">
        <v>161077.74999999983</v>
      </c>
      <c r="I36" s="175">
        <v>171433.78</v>
      </c>
      <c r="J36" s="175">
        <v>180051.81</v>
      </c>
      <c r="K36" s="175">
        <v>296230.03000000038</v>
      </c>
      <c r="L36" s="175">
        <v>286249.10999999993</v>
      </c>
      <c r="M36" s="175">
        <v>218871.1899999998</v>
      </c>
      <c r="N36" s="137"/>
      <c r="O36" s="337" t="str">
        <f t="shared" si="29"/>
        <v/>
      </c>
      <c r="Q36" s="127" t="s">
        <v>80</v>
      </c>
      <c r="R36" s="24">
        <v>7606.0559999999978</v>
      </c>
      <c r="S36" s="175">
        <v>8313.0869999999995</v>
      </c>
      <c r="T36" s="175">
        <v>6909.0559999999987</v>
      </c>
      <c r="U36" s="175">
        <v>9139.0069999999996</v>
      </c>
      <c r="V36" s="175">
        <v>8531.6860000000033</v>
      </c>
      <c r="W36" s="175">
        <v>10841.422999999999</v>
      </c>
      <c r="X36" s="175">
        <v>9653.1510000000035</v>
      </c>
      <c r="Y36" s="175">
        <v>9956.3179999999975</v>
      </c>
      <c r="Z36" s="175">
        <v>13765.152</v>
      </c>
      <c r="AA36" s="175">
        <v>14750.275999999996</v>
      </c>
      <c r="AB36" s="175">
        <v>15789.42300000001</v>
      </c>
      <c r="AC36" s="175">
        <v>12724.165000000008</v>
      </c>
      <c r="AD36" s="137"/>
      <c r="AE36" s="337" t="str">
        <f t="shared" si="30"/>
        <v/>
      </c>
      <c r="AG36" s="143">
        <f t="shared" si="27"/>
        <v>0.44176385961468218</v>
      </c>
      <c r="AH36" s="178">
        <f t="shared" si="27"/>
        <v>0.42017785877420555</v>
      </c>
      <c r="AI36" s="178">
        <f t="shared" si="27"/>
        <v>0.63948363387771534</v>
      </c>
      <c r="AJ36" s="178">
        <f t="shared" si="27"/>
        <v>0.71120273013234991</v>
      </c>
      <c r="AK36" s="178">
        <f t="shared" si="27"/>
        <v>0.43360371542738207</v>
      </c>
      <c r="AL36" s="178">
        <f t="shared" si="27"/>
        <v>0.45907066820991294</v>
      </c>
      <c r="AM36" s="178">
        <f t="shared" si="27"/>
        <v>0.59928518991605073</v>
      </c>
      <c r="AN36" s="178">
        <f t="shared" si="27"/>
        <v>0.5807675710119673</v>
      </c>
      <c r="AO36" s="178">
        <f t="shared" si="27"/>
        <v>0.76451061502797446</v>
      </c>
      <c r="AP36" s="178">
        <f t="shared" si="27"/>
        <v>0.49793317713264845</v>
      </c>
      <c r="AQ36" s="178">
        <f t="shared" si="27"/>
        <v>0.55159727832865624</v>
      </c>
      <c r="AR36" s="178">
        <f t="shared" si="27"/>
        <v>0.58135403750489134</v>
      </c>
      <c r="AS36" s="178"/>
      <c r="AT36" s="337"/>
      <c r="AV36" s="123"/>
      <c r="AW36" s="123"/>
    </row>
    <row r="37" spans="1:49" ht="20.100000000000001" customHeight="1" x14ac:dyDescent="0.25">
      <c r="A37" s="139" t="s">
        <v>81</v>
      </c>
      <c r="B37" s="24">
        <v>184593.24000000002</v>
      </c>
      <c r="C37" s="175">
        <v>144138.26999999993</v>
      </c>
      <c r="D37" s="175">
        <v>79979.249999999985</v>
      </c>
      <c r="E37" s="175">
        <v>122753.58</v>
      </c>
      <c r="F37" s="175">
        <v>216171.5800000001</v>
      </c>
      <c r="G37" s="175">
        <v>152140.34000000008</v>
      </c>
      <c r="H37" s="175">
        <v>149450.11999999976</v>
      </c>
      <c r="I37" s="175">
        <v>137515.64999999997</v>
      </c>
      <c r="J37" s="175">
        <v>157796.10999999999</v>
      </c>
      <c r="K37" s="175">
        <v>248422.98999999993</v>
      </c>
      <c r="L37" s="175">
        <v>193839.00999999995</v>
      </c>
      <c r="M37" s="175">
        <v>176424.33999999997</v>
      </c>
      <c r="N37" s="137"/>
      <c r="O37" s="337" t="str">
        <f t="shared" si="29"/>
        <v/>
      </c>
      <c r="Q37" s="127" t="s">
        <v>81</v>
      </c>
      <c r="R37" s="24">
        <v>8950.255000000001</v>
      </c>
      <c r="S37" s="175">
        <v>8091.360999999999</v>
      </c>
      <c r="T37" s="175">
        <v>7317.6259999999966</v>
      </c>
      <c r="U37" s="175">
        <v>9009.7860000000001</v>
      </c>
      <c r="V37" s="175">
        <v>11821.654999999999</v>
      </c>
      <c r="W37" s="175">
        <v>8422.7539999999954</v>
      </c>
      <c r="X37" s="175">
        <v>8932.4599999999973</v>
      </c>
      <c r="Y37" s="175">
        <v>10856.737000000006</v>
      </c>
      <c r="Z37" s="175">
        <v>13503.767</v>
      </c>
      <c r="AA37" s="175">
        <v>13395.533000000005</v>
      </c>
      <c r="AB37" s="175">
        <v>12829.427999999996</v>
      </c>
      <c r="AC37" s="175">
        <v>11489.351999999997</v>
      </c>
      <c r="AD37" s="137"/>
      <c r="AE37" s="337" t="str">
        <f t="shared" si="30"/>
        <v/>
      </c>
      <c r="AG37" s="143">
        <f t="shared" si="27"/>
        <v>0.48486363856011194</v>
      </c>
      <c r="AH37" s="178">
        <f t="shared" si="27"/>
        <v>0.56136104589017211</v>
      </c>
      <c r="AI37" s="178">
        <f t="shared" si="27"/>
        <v>0.91494056270845225</v>
      </c>
      <c r="AJ37" s="178">
        <f t="shared" si="27"/>
        <v>0.73397337983951261</v>
      </c>
      <c r="AK37" s="178">
        <f t="shared" si="27"/>
        <v>0.54686443981211563</v>
      </c>
      <c r="AL37" s="178">
        <f t="shared" si="27"/>
        <v>0.55361740351046873</v>
      </c>
      <c r="AM37" s="178">
        <f t="shared" si="27"/>
        <v>0.59768837923984341</v>
      </c>
      <c r="AN37" s="178">
        <f t="shared" si="27"/>
        <v>0.78949101429546453</v>
      </c>
      <c r="AO37" s="178">
        <f t="shared" si="27"/>
        <v>0.85577312393822647</v>
      </c>
      <c r="AP37" s="178">
        <f t="shared" si="27"/>
        <v>0.5392227587309858</v>
      </c>
      <c r="AQ37" s="178">
        <f t="shared" si="27"/>
        <v>0.66185996306935324</v>
      </c>
      <c r="AR37" s="178">
        <f t="shared" si="27"/>
        <v>0.65123395105233217</v>
      </c>
      <c r="AS37" s="178"/>
      <c r="AT37" s="337"/>
      <c r="AV37" s="123"/>
      <c r="AW37" s="123"/>
    </row>
    <row r="38" spans="1:49" ht="20.100000000000001" customHeight="1" x14ac:dyDescent="0.25">
      <c r="A38" s="139" t="s">
        <v>82</v>
      </c>
      <c r="B38" s="24">
        <v>174808.49999999997</v>
      </c>
      <c r="C38" s="175">
        <v>100779.39000000001</v>
      </c>
      <c r="D38" s="175">
        <v>69029.49000000002</v>
      </c>
      <c r="E38" s="175">
        <v>154336.00999999978</v>
      </c>
      <c r="F38" s="175">
        <v>191835.92000000007</v>
      </c>
      <c r="G38" s="175">
        <v>123373.27999999998</v>
      </c>
      <c r="H38" s="175">
        <v>139248.31999999989</v>
      </c>
      <c r="I38" s="175">
        <v>159507.64999999994</v>
      </c>
      <c r="J38" s="175">
        <v>217628.21</v>
      </c>
      <c r="K38" s="175">
        <v>280094.85000000021</v>
      </c>
      <c r="L38" s="175">
        <v>221001.43999999986</v>
      </c>
      <c r="M38" s="175">
        <v>196510.09000000003</v>
      </c>
      <c r="N38" s="137"/>
      <c r="O38" s="337" t="str">
        <f t="shared" si="29"/>
        <v/>
      </c>
      <c r="Q38" s="127" t="s">
        <v>82</v>
      </c>
      <c r="R38" s="24">
        <v>8836.2159999999967</v>
      </c>
      <c r="S38" s="175">
        <v>6184.2449999999999</v>
      </c>
      <c r="T38" s="175">
        <v>6843.8590000000013</v>
      </c>
      <c r="U38" s="175">
        <v>12325.401000000003</v>
      </c>
      <c r="V38" s="175">
        <v>11790.632999999998</v>
      </c>
      <c r="W38" s="175">
        <v>8857.4580000000024</v>
      </c>
      <c r="X38" s="175">
        <v>10603.755000000001</v>
      </c>
      <c r="Y38" s="175">
        <v>13090.348000000009</v>
      </c>
      <c r="Z38" s="175">
        <v>16694.899000000001</v>
      </c>
      <c r="AA38" s="175">
        <v>17343.396999999994</v>
      </c>
      <c r="AB38" s="175">
        <v>14141.986999999999</v>
      </c>
      <c r="AC38" s="175">
        <v>12757.985000000006</v>
      </c>
      <c r="AD38" s="137"/>
      <c r="AE38" s="337" t="str">
        <f t="shared" si="30"/>
        <v/>
      </c>
      <c r="AG38" s="143">
        <f t="shared" si="27"/>
        <v>0.50547976786025839</v>
      </c>
      <c r="AH38" s="178">
        <f t="shared" si="27"/>
        <v>0.61364183688748253</v>
      </c>
      <c r="AI38" s="178">
        <f t="shared" si="27"/>
        <v>0.99143989040046498</v>
      </c>
      <c r="AJ38" s="178">
        <f t="shared" si="27"/>
        <v>0.79860824444016809</v>
      </c>
      <c r="AK38" s="178">
        <f t="shared" si="27"/>
        <v>0.61462071336796531</v>
      </c>
      <c r="AL38" s="178">
        <f t="shared" si="27"/>
        <v>0.7179397354111039</v>
      </c>
      <c r="AM38" s="178">
        <f t="shared" si="27"/>
        <v>0.76149967195295487</v>
      </c>
      <c r="AN38" s="178">
        <f t="shared" si="27"/>
        <v>0.82067211196453671</v>
      </c>
      <c r="AO38" s="178">
        <f t="shared" si="27"/>
        <v>0.76712936250314256</v>
      </c>
      <c r="AP38" s="178">
        <f t="shared" si="27"/>
        <v>0.61919728263479246</v>
      </c>
      <c r="AQ38" s="178">
        <f t="shared" si="27"/>
        <v>0.63990474451207224</v>
      </c>
      <c r="AR38" s="178">
        <f t="shared" si="27"/>
        <v>0.64922798620671351</v>
      </c>
      <c r="AS38" s="178"/>
      <c r="AT38" s="337"/>
      <c r="AV38" s="123"/>
      <c r="AW38" s="123"/>
    </row>
    <row r="39" spans="1:49" ht="20.100000000000001" customHeight="1" x14ac:dyDescent="0.25">
      <c r="A39" s="139" t="s">
        <v>83</v>
      </c>
      <c r="B39" s="24">
        <v>143517.88</v>
      </c>
      <c r="C39" s="175">
        <v>108144.17000000003</v>
      </c>
      <c r="D39" s="175">
        <v>125852.90000000002</v>
      </c>
      <c r="E39" s="175">
        <v>102029.78999999992</v>
      </c>
      <c r="F39" s="175">
        <v>191064.2</v>
      </c>
      <c r="G39" s="175">
        <v>143527.37999999992</v>
      </c>
      <c r="H39" s="175">
        <v>151132.13000000012</v>
      </c>
      <c r="I39" s="175">
        <v>135712.65999999989</v>
      </c>
      <c r="J39" s="175">
        <v>269199.01</v>
      </c>
      <c r="K39" s="175">
        <v>227951.96000000008</v>
      </c>
      <c r="L39" s="175">
        <v>225932.47000000003</v>
      </c>
      <c r="M39" s="175">
        <v>218230.7999999999</v>
      </c>
      <c r="N39" s="137"/>
      <c r="O39" s="337" t="str">
        <f t="shared" si="29"/>
        <v/>
      </c>
      <c r="Q39" s="127" t="s">
        <v>83</v>
      </c>
      <c r="R39" s="24">
        <v>8561.616</v>
      </c>
      <c r="S39" s="175">
        <v>7679.9049999999988</v>
      </c>
      <c r="T39" s="175">
        <v>10402.912</v>
      </c>
      <c r="U39" s="175">
        <v>7707.6290000000035</v>
      </c>
      <c r="V39" s="175">
        <v>12654.747000000003</v>
      </c>
      <c r="W39" s="175">
        <v>9979.3469999999979</v>
      </c>
      <c r="X39" s="175">
        <v>10712.686999999996</v>
      </c>
      <c r="Y39" s="175">
        <v>11080.005999999999</v>
      </c>
      <c r="Z39" s="175">
        <v>17646.002</v>
      </c>
      <c r="AA39" s="175">
        <v>15712.195000000003</v>
      </c>
      <c r="AB39" s="175">
        <v>14615.516000000009</v>
      </c>
      <c r="AC39" s="175">
        <v>15747.380999999999</v>
      </c>
      <c r="AD39" s="137"/>
      <c r="AE39" s="337" t="str">
        <f t="shared" si="30"/>
        <v/>
      </c>
      <c r="AG39" s="143">
        <f t="shared" si="27"/>
        <v>0.59655396247491954</v>
      </c>
      <c r="AH39" s="178">
        <f t="shared" si="27"/>
        <v>0.7101543245465749</v>
      </c>
      <c r="AI39" s="178">
        <f t="shared" ref="AI39:AS41" si="37">IF(T39="","",(T39/D39)*10)</f>
        <v>0.82659295097689434</v>
      </c>
      <c r="AJ39" s="178">
        <f t="shared" si="37"/>
        <v>0.75542927217629385</v>
      </c>
      <c r="AK39" s="178">
        <f t="shared" si="37"/>
        <v>0.66232957299169615</v>
      </c>
      <c r="AL39" s="178">
        <f t="shared" si="37"/>
        <v>0.69529221532504837</v>
      </c>
      <c r="AM39" s="178">
        <f t="shared" si="37"/>
        <v>0.70882922115899427</v>
      </c>
      <c r="AN39" s="178">
        <f t="shared" si="37"/>
        <v>0.81643127472411259</v>
      </c>
      <c r="AO39" s="178">
        <f t="shared" si="37"/>
        <v>0.6555002561116402</v>
      </c>
      <c r="AP39" s="178">
        <f t="shared" si="37"/>
        <v>0.68927659143619546</v>
      </c>
      <c r="AQ39" s="178">
        <f t="shared" si="37"/>
        <v>0.64689754420867462</v>
      </c>
      <c r="AR39" s="178">
        <f t="shared" si="37"/>
        <v>0.72159296487938496</v>
      </c>
      <c r="AS39" s="178"/>
      <c r="AT39" s="337"/>
      <c r="AV39" s="123"/>
      <c r="AW39" s="123"/>
    </row>
    <row r="40" spans="1:49" ht="20.100000000000001" customHeight="1" thickBot="1" x14ac:dyDescent="0.3">
      <c r="A40" s="139" t="s">
        <v>84</v>
      </c>
      <c r="B40" s="24">
        <v>152820.21000000002</v>
      </c>
      <c r="C40" s="175">
        <v>216465.13999999996</v>
      </c>
      <c r="D40" s="175">
        <v>85804.429999999964</v>
      </c>
      <c r="E40" s="175">
        <v>229961.75</v>
      </c>
      <c r="F40" s="175">
        <v>233293.19000000015</v>
      </c>
      <c r="G40" s="175">
        <v>149139.44999999995</v>
      </c>
      <c r="H40" s="175">
        <v>169639.46999999994</v>
      </c>
      <c r="I40" s="175">
        <v>161502.75000000003</v>
      </c>
      <c r="J40" s="175">
        <v>201567.8</v>
      </c>
      <c r="K40" s="175">
        <v>231272.66000000015</v>
      </c>
      <c r="L40" s="175">
        <v>249366.14000000007</v>
      </c>
      <c r="M40" s="175">
        <v>227789.03000000017</v>
      </c>
      <c r="N40" s="137"/>
      <c r="O40" s="337" t="str">
        <f t="shared" si="29"/>
        <v/>
      </c>
      <c r="Q40" s="128" t="s">
        <v>84</v>
      </c>
      <c r="R40" s="24">
        <v>8577.6339999999964</v>
      </c>
      <c r="S40" s="175">
        <v>10729.738000000001</v>
      </c>
      <c r="T40" s="175">
        <v>8400.3320000000022</v>
      </c>
      <c r="U40" s="175">
        <v>14080.129999999997</v>
      </c>
      <c r="V40" s="175">
        <v>13582.820000000003</v>
      </c>
      <c r="W40" s="175">
        <v>9345.7980000000007</v>
      </c>
      <c r="X40" s="175">
        <v>11478.792000000003</v>
      </c>
      <c r="Y40" s="175">
        <v>14722.865999999998</v>
      </c>
      <c r="Z40" s="175">
        <v>13500.736999999999</v>
      </c>
      <c r="AA40" s="175">
        <v>16104.085999999999</v>
      </c>
      <c r="AB40" s="175">
        <v>14131.660999999996</v>
      </c>
      <c r="AC40" s="175">
        <v>16346.509000000009</v>
      </c>
      <c r="AD40" s="137"/>
      <c r="AE40" s="337" t="str">
        <f t="shared" si="30"/>
        <v/>
      </c>
      <c r="AG40" s="143">
        <f t="shared" si="27"/>
        <v>0.56128924309160388</v>
      </c>
      <c r="AH40" s="178">
        <f t="shared" si="27"/>
        <v>0.49567972006947647</v>
      </c>
      <c r="AI40" s="178">
        <f t="shared" si="37"/>
        <v>0.9790091257525988</v>
      </c>
      <c r="AJ40" s="178">
        <f t="shared" si="37"/>
        <v>0.61228139027468687</v>
      </c>
      <c r="AK40" s="178">
        <f t="shared" si="37"/>
        <v>0.5822210241113337</v>
      </c>
      <c r="AL40" s="178">
        <f t="shared" si="37"/>
        <v>0.62664828118918259</v>
      </c>
      <c r="AM40" s="178">
        <f t="shared" si="37"/>
        <v>0.67665809142176681</v>
      </c>
      <c r="AN40" s="178">
        <f t="shared" si="37"/>
        <v>0.91161704676855315</v>
      </c>
      <c r="AO40" s="178">
        <f t="shared" si="37"/>
        <v>0.66978639445387611</v>
      </c>
      <c r="AP40" s="178">
        <f t="shared" si="37"/>
        <v>0.69632467581771174</v>
      </c>
      <c r="AQ40" s="178">
        <f t="shared" si="37"/>
        <v>0.56670328216974419</v>
      </c>
      <c r="AR40" s="178">
        <f t="shared" si="37"/>
        <v>0.71761616439562514</v>
      </c>
      <c r="AS40" s="178" t="str">
        <f t="shared" si="37"/>
        <v/>
      </c>
      <c r="AT40" s="337" t="str">
        <f t="shared" ref="AT40:AT45" si="38">IF(AS40="","",(AS40-AR40)/AR40)</f>
        <v/>
      </c>
      <c r="AV40" s="123"/>
      <c r="AW40" s="123"/>
    </row>
    <row r="41" spans="1:49" ht="20.100000000000001" customHeight="1" thickBot="1" x14ac:dyDescent="0.3">
      <c r="A41" s="41" t="str">
        <f>A19</f>
        <v>jan-abril</v>
      </c>
      <c r="B41" s="193">
        <f>SUM(B29:B32)</f>
        <v>553446.31999999995</v>
      </c>
      <c r="C41" s="194">
        <f t="shared" ref="C41:N41" si="39">SUM(C29:C32)</f>
        <v>485061.35</v>
      </c>
      <c r="D41" s="194">
        <f t="shared" si="39"/>
        <v>468820.27999999991</v>
      </c>
      <c r="E41" s="194">
        <f t="shared" si="39"/>
        <v>380235.41000000003</v>
      </c>
      <c r="F41" s="194">
        <f t="shared" si="39"/>
        <v>658224.49</v>
      </c>
      <c r="G41" s="194">
        <f t="shared" si="39"/>
        <v>707136.81999999983</v>
      </c>
      <c r="H41" s="194">
        <f t="shared" si="39"/>
        <v>567302.74</v>
      </c>
      <c r="I41" s="194">
        <f t="shared" si="39"/>
        <v>725969.91999999993</v>
      </c>
      <c r="J41" s="194">
        <f t="shared" si="39"/>
        <v>490442.66000000003</v>
      </c>
      <c r="K41" s="194">
        <f t="shared" si="39"/>
        <v>894234.32</v>
      </c>
      <c r="L41" s="194">
        <f t="shared" si="39"/>
        <v>873245.67999999993</v>
      </c>
      <c r="M41" s="194">
        <f t="shared" si="39"/>
        <v>1015585.7600000011</v>
      </c>
      <c r="N41" s="195">
        <f t="shared" si="39"/>
        <v>920291.92999999982</v>
      </c>
      <c r="O41" s="407">
        <f t="shared" si="29"/>
        <v>-9.3831396375625764E-2</v>
      </c>
      <c r="Q41" s="127"/>
      <c r="R41" s="193">
        <f>SUM(R29:R32)</f>
        <v>24207.769</v>
      </c>
      <c r="S41" s="194">
        <f t="shared" ref="S41:AD41" si="40">SUM(S29:S32)</f>
        <v>21437.940000000002</v>
      </c>
      <c r="T41" s="194">
        <f t="shared" si="40"/>
        <v>23951.557999999997</v>
      </c>
      <c r="U41" s="194">
        <f t="shared" si="40"/>
        <v>31534.954999999998</v>
      </c>
      <c r="V41" s="194">
        <f t="shared" si="40"/>
        <v>33937.219999999994</v>
      </c>
      <c r="W41" s="194">
        <f t="shared" si="40"/>
        <v>34619.826000000001</v>
      </c>
      <c r="X41" s="194">
        <f t="shared" si="40"/>
        <v>30929.791000000001</v>
      </c>
      <c r="Y41" s="194">
        <f t="shared" si="40"/>
        <v>39292.244000000006</v>
      </c>
      <c r="Z41" s="194">
        <f t="shared" si="40"/>
        <v>39277.438999999998</v>
      </c>
      <c r="AA41" s="194">
        <f t="shared" si="40"/>
        <v>50319.428</v>
      </c>
      <c r="AB41" s="194">
        <f t="shared" si="40"/>
        <v>53605.498</v>
      </c>
      <c r="AC41" s="194">
        <f t="shared" si="40"/>
        <v>52926.353999999999</v>
      </c>
      <c r="AD41" s="195">
        <f t="shared" si="40"/>
        <v>58787.741000000024</v>
      </c>
      <c r="AE41" s="407">
        <f t="shared" si="30"/>
        <v>0.11074609446930775</v>
      </c>
      <c r="AG41" s="198">
        <f t="shared" si="27"/>
        <v>0.43740048718726693</v>
      </c>
      <c r="AH41" s="199">
        <f t="shared" si="27"/>
        <v>0.44196347534183056</v>
      </c>
      <c r="AI41" s="199">
        <f t="shared" si="37"/>
        <v>0.51088997259248259</v>
      </c>
      <c r="AJ41" s="199">
        <f t="shared" si="37"/>
        <v>0.82935345237835678</v>
      </c>
      <c r="AK41" s="199">
        <f t="shared" si="37"/>
        <v>0.51558731884922715</v>
      </c>
      <c r="AL41" s="199">
        <f t="shared" si="37"/>
        <v>0.48957747667558887</v>
      </c>
      <c r="AM41" s="199">
        <f t="shared" si="37"/>
        <v>0.54520785498057001</v>
      </c>
      <c r="AN41" s="199">
        <f t="shared" si="37"/>
        <v>0.54123790693697083</v>
      </c>
      <c r="AO41" s="199">
        <f t="shared" si="37"/>
        <v>0.80085690343494986</v>
      </c>
      <c r="AP41" s="199">
        <f t="shared" si="37"/>
        <v>0.5627096486299028</v>
      </c>
      <c r="AQ41" s="199">
        <f t="shared" si="37"/>
        <v>0.61386502364374718</v>
      </c>
      <c r="AR41" s="199">
        <f t="shared" si="37"/>
        <v>0.52114115897016855</v>
      </c>
      <c r="AS41" s="199">
        <f t="shared" si="37"/>
        <v>0.63879448557155161</v>
      </c>
      <c r="AT41" s="407">
        <f t="shared" si="38"/>
        <v>0.22576095665496618</v>
      </c>
      <c r="AV41" s="123"/>
      <c r="AW41" s="123"/>
    </row>
    <row r="42" spans="1:49" ht="20.100000000000001" customHeight="1" x14ac:dyDescent="0.25">
      <c r="A42" s="139" t="s">
        <v>85</v>
      </c>
      <c r="B42" s="24">
        <f>SUM(B29:B31)</f>
        <v>383486.16999999993</v>
      </c>
      <c r="C42" s="175">
        <f>SUM(C29:C31)</f>
        <v>359736.73</v>
      </c>
      <c r="D42" s="175">
        <f>SUM(D29:D31)</f>
        <v>337710.40999999992</v>
      </c>
      <c r="E42" s="175">
        <f t="shared" ref="E42:M42" si="41">SUM(E29:E31)</f>
        <v>269354.83</v>
      </c>
      <c r="F42" s="175">
        <f t="shared" si="41"/>
        <v>518885.16000000003</v>
      </c>
      <c r="G42" s="175">
        <f t="shared" si="41"/>
        <v>534367.81999999983</v>
      </c>
      <c r="H42" s="175">
        <f t="shared" si="41"/>
        <v>446495.15</v>
      </c>
      <c r="I42" s="175">
        <f t="shared" si="41"/>
        <v>530104.43999999994</v>
      </c>
      <c r="J42" s="175">
        <f t="shared" si="41"/>
        <v>340089.82</v>
      </c>
      <c r="K42" s="175">
        <f t="shared" si="41"/>
        <v>649570.5</v>
      </c>
      <c r="L42" s="175">
        <f t="shared" si="41"/>
        <v>640253.84</v>
      </c>
      <c r="M42" s="175">
        <f t="shared" si="41"/>
        <v>794036.41000000096</v>
      </c>
      <c r="N42" s="137">
        <f>IF(N31="","",SUM(N29:N31))</f>
        <v>683961.87999999977</v>
      </c>
      <c r="O42" s="407">
        <f t="shared" si="29"/>
        <v>-0.13862655240205049</v>
      </c>
      <c r="Q42" s="126" t="s">
        <v>85</v>
      </c>
      <c r="R42" s="24">
        <f>SUM(R29:R31)</f>
        <v>17209.863000000001</v>
      </c>
      <c r="S42" s="175">
        <f>SUM(S29:S31)</f>
        <v>15796.161</v>
      </c>
      <c r="T42" s="175">
        <f>SUM(T29:T31)</f>
        <v>16995.894999999997</v>
      </c>
      <c r="U42" s="175">
        <f t="shared" ref="U42:AC42" si="42">SUM(U29:U31)</f>
        <v>22740.453000000001</v>
      </c>
      <c r="V42" s="175">
        <f t="shared" si="42"/>
        <v>26284.577999999994</v>
      </c>
      <c r="W42" s="175">
        <f t="shared" si="42"/>
        <v>26114.18</v>
      </c>
      <c r="X42" s="175">
        <f t="shared" si="42"/>
        <v>24267.392</v>
      </c>
      <c r="Y42" s="175">
        <f t="shared" si="42"/>
        <v>28921.351000000002</v>
      </c>
      <c r="Z42" s="175">
        <f t="shared" si="42"/>
        <v>27891.383000000002</v>
      </c>
      <c r="AA42" s="175">
        <f t="shared" si="42"/>
        <v>37417.438999999998</v>
      </c>
      <c r="AB42" s="175">
        <f t="shared" si="42"/>
        <v>39515.076000000001</v>
      </c>
      <c r="AC42" s="175">
        <f t="shared" si="42"/>
        <v>40887.645000000004</v>
      </c>
      <c r="AD42" s="137">
        <f>IF(AD31="","",SUM(AD29:AD31))</f>
        <v>43256.149000000012</v>
      </c>
      <c r="AE42" s="407">
        <f t="shared" si="30"/>
        <v>5.7927131777826969E-2</v>
      </c>
      <c r="AG42" s="142">
        <f t="shared" si="27"/>
        <v>0.44877401967325198</v>
      </c>
      <c r="AH42" s="177">
        <f t="shared" si="27"/>
        <v>0.43910336873301764</v>
      </c>
      <c r="AI42" s="177">
        <f t="shared" si="27"/>
        <v>0.50326831796508742</v>
      </c>
      <c r="AJ42" s="177">
        <f t="shared" si="27"/>
        <v>0.84425636622146327</v>
      </c>
      <c r="AK42" s="177">
        <f t="shared" si="27"/>
        <v>0.50655867668290977</v>
      </c>
      <c r="AL42" s="177">
        <f t="shared" si="27"/>
        <v>0.48869297556129054</v>
      </c>
      <c r="AM42" s="177">
        <f t="shared" si="27"/>
        <v>0.54350852411274786</v>
      </c>
      <c r="AN42" s="177">
        <f t="shared" si="27"/>
        <v>0.54557835810618771</v>
      </c>
      <c r="AO42" s="177">
        <f t="shared" si="27"/>
        <v>0.8201181382024314</v>
      </c>
      <c r="AP42" s="177">
        <f t="shared" si="27"/>
        <v>0.57603353292675696</v>
      </c>
      <c r="AQ42" s="177">
        <f t="shared" si="27"/>
        <v>0.61717827416700854</v>
      </c>
      <c r="AR42" s="177">
        <f t="shared" si="27"/>
        <v>0.51493413255444997</v>
      </c>
      <c r="AS42" s="177">
        <f t="shared" si="27"/>
        <v>0.63243508541733384</v>
      </c>
      <c r="AT42" s="407">
        <f t="shared" si="38"/>
        <v>0.22818637459512189</v>
      </c>
      <c r="AV42" s="123"/>
      <c r="AW42" s="123"/>
    </row>
    <row r="43" spans="1:49" ht="20.100000000000001" customHeight="1" x14ac:dyDescent="0.25">
      <c r="A43" s="139" t="s">
        <v>86</v>
      </c>
      <c r="B43" s="24">
        <f>SUM(B32:B34)</f>
        <v>448543.28</v>
      </c>
      <c r="C43" s="175">
        <f>SUM(C32:C34)</f>
        <v>360372.79999999993</v>
      </c>
      <c r="D43" s="175">
        <f>SUM(D32:D34)</f>
        <v>357222.51</v>
      </c>
      <c r="E43" s="175">
        <f t="shared" ref="E43:M43" si="43">SUM(E32:E34)</f>
        <v>409796.7099999999</v>
      </c>
      <c r="F43" s="175">
        <f t="shared" si="43"/>
        <v>510240.19999999995</v>
      </c>
      <c r="G43" s="175">
        <f t="shared" si="43"/>
        <v>581930.29000000015</v>
      </c>
      <c r="H43" s="175">
        <f t="shared" si="43"/>
        <v>437395.03</v>
      </c>
      <c r="I43" s="175">
        <f t="shared" si="43"/>
        <v>651460.00999999989</v>
      </c>
      <c r="J43" s="175">
        <f t="shared" si="43"/>
        <v>432659.41000000003</v>
      </c>
      <c r="K43" s="175">
        <f t="shared" si="43"/>
        <v>721335.31</v>
      </c>
      <c r="L43" s="175">
        <f t="shared" si="43"/>
        <v>641165.57999999984</v>
      </c>
      <c r="M43" s="175">
        <f t="shared" si="43"/>
        <v>764380.3</v>
      </c>
      <c r="N43" s="137" t="str">
        <f>IF(N34="","",SUM(N32:N34))</f>
        <v/>
      </c>
      <c r="O43" s="337" t="str">
        <f t="shared" si="29"/>
        <v/>
      </c>
      <c r="Q43" s="127" t="s">
        <v>86</v>
      </c>
      <c r="R43" s="24">
        <f>SUM(R32:R34)</f>
        <v>20649.732000000004</v>
      </c>
      <c r="S43" s="175">
        <f>SUM(S32:S34)</f>
        <v>16807.051000000003</v>
      </c>
      <c r="T43" s="175">
        <f>SUM(T32:T34)</f>
        <v>19988.995000000003</v>
      </c>
      <c r="U43" s="175">
        <f t="shared" ref="U43:AC43" si="44">SUM(U32:U34)</f>
        <v>32307.84499999999</v>
      </c>
      <c r="V43" s="175">
        <f t="shared" si="44"/>
        <v>26348.47</v>
      </c>
      <c r="W43" s="175">
        <f t="shared" si="44"/>
        <v>29735.684000000008</v>
      </c>
      <c r="X43" s="175">
        <f t="shared" si="44"/>
        <v>25013.658999999996</v>
      </c>
      <c r="Y43" s="175">
        <f t="shared" si="44"/>
        <v>35963.210000000006</v>
      </c>
      <c r="Z43" s="175">
        <f t="shared" si="44"/>
        <v>36186.675000000003</v>
      </c>
      <c r="AA43" s="175">
        <f t="shared" si="44"/>
        <v>38844.275000000009</v>
      </c>
      <c r="AB43" s="175">
        <f t="shared" si="44"/>
        <v>36822.900999999991</v>
      </c>
      <c r="AC43" s="175">
        <f t="shared" si="44"/>
        <v>39887.193999999989</v>
      </c>
      <c r="AD43" s="137" t="str">
        <f>IF(AD34="","",SUM(AD32:AD34))</f>
        <v/>
      </c>
      <c r="AE43" s="337" t="str">
        <f t="shared" si="30"/>
        <v/>
      </c>
      <c r="AG43" s="143">
        <f t="shared" si="27"/>
        <v>0.46037323310250017</v>
      </c>
      <c r="AH43" s="178">
        <f t="shared" si="27"/>
        <v>0.46637956582738782</v>
      </c>
      <c r="AI43" s="178">
        <f t="shared" si="27"/>
        <v>0.55956706087754671</v>
      </c>
      <c r="AJ43" s="178">
        <f t="shared" si="27"/>
        <v>0.78838712492347729</v>
      </c>
      <c r="AK43" s="178">
        <f t="shared" si="27"/>
        <v>0.51639345547450011</v>
      </c>
      <c r="AL43" s="178">
        <f t="shared" si="27"/>
        <v>0.51098360939417675</v>
      </c>
      <c r="AM43" s="178">
        <f t="shared" si="27"/>
        <v>0.57187798864564132</v>
      </c>
      <c r="AN43" s="178">
        <f t="shared" si="27"/>
        <v>0.55204017818376927</v>
      </c>
      <c r="AO43" s="178">
        <f t="shared" si="27"/>
        <v>0.83637785666097031</v>
      </c>
      <c r="AP43" s="178">
        <f t="shared" si="27"/>
        <v>0.53850510936446472</v>
      </c>
      <c r="AQ43" s="178">
        <f t="shared" si="27"/>
        <v>0.57431188055977678</v>
      </c>
      <c r="AR43" s="178">
        <f t="shared" si="27"/>
        <v>0.52182394025591694</v>
      </c>
      <c r="AS43" s="178"/>
      <c r="AT43" s="337"/>
      <c r="AV43" s="123"/>
      <c r="AW43" s="123"/>
    </row>
    <row r="44" spans="1:49" ht="20.100000000000001" customHeight="1" x14ac:dyDescent="0.25">
      <c r="A44" s="139" t="s">
        <v>87</v>
      </c>
      <c r="B44" s="24">
        <f>SUM(B35:B37)</f>
        <v>510343.31999999995</v>
      </c>
      <c r="C44" s="175">
        <f>SUM(C35:C37)</f>
        <v>488016.22999999986</v>
      </c>
      <c r="D44" s="175">
        <f>SUM(D35:D37)</f>
        <v>317431.6399999999</v>
      </c>
      <c r="E44" s="175">
        <f t="shared" ref="E44:M44" si="45">SUM(E35:E37)</f>
        <v>430814.19999999995</v>
      </c>
      <c r="F44" s="175">
        <f t="shared" si="45"/>
        <v>682291.91</v>
      </c>
      <c r="G44" s="175">
        <f t="shared" si="45"/>
        <v>625733.66999999993</v>
      </c>
      <c r="H44" s="175">
        <f t="shared" si="45"/>
        <v>458250.33999999968</v>
      </c>
      <c r="I44" s="175">
        <f t="shared" si="45"/>
        <v>516089.50999999983</v>
      </c>
      <c r="J44" s="175">
        <f t="shared" si="45"/>
        <v>514049.36</v>
      </c>
      <c r="K44" s="175">
        <f t="shared" si="45"/>
        <v>823163.40000000037</v>
      </c>
      <c r="L44" s="175">
        <f t="shared" si="45"/>
        <v>765619.61999999988</v>
      </c>
      <c r="M44" s="175">
        <f t="shared" si="45"/>
        <v>662331.33999999973</v>
      </c>
      <c r="N44" s="137" t="str">
        <f>IF(N37="","",SUM(N35:N37))</f>
        <v/>
      </c>
      <c r="O44" s="337" t="str">
        <f t="shared" si="29"/>
        <v/>
      </c>
      <c r="Q44" s="127" t="s">
        <v>87</v>
      </c>
      <c r="R44" s="24">
        <f>SUM(R35:R37)</f>
        <v>24758.867999999999</v>
      </c>
      <c r="S44" s="175">
        <f>SUM(S35:S37)</f>
        <v>23547.119999999995</v>
      </c>
      <c r="T44" s="175">
        <f>SUM(T35:T37)</f>
        <v>22716.569999999996</v>
      </c>
      <c r="U44" s="175">
        <f t="shared" ref="U44:AC44" si="46">SUM(U35:U37)</f>
        <v>32207.47700000001</v>
      </c>
      <c r="V44" s="175">
        <f t="shared" si="46"/>
        <v>33482.723000000005</v>
      </c>
      <c r="W44" s="175">
        <f t="shared" si="46"/>
        <v>31539.239999999998</v>
      </c>
      <c r="X44" s="175">
        <f t="shared" si="46"/>
        <v>26992.701000000008</v>
      </c>
      <c r="Y44" s="175">
        <f t="shared" si="46"/>
        <v>32400.945000000014</v>
      </c>
      <c r="Z44" s="175">
        <f t="shared" si="46"/>
        <v>41484.690999999999</v>
      </c>
      <c r="AA44" s="175">
        <f t="shared" si="46"/>
        <v>42323.071000000004</v>
      </c>
      <c r="AB44" s="175">
        <f t="shared" si="46"/>
        <v>45119.482000000004</v>
      </c>
      <c r="AC44" s="175">
        <f t="shared" si="46"/>
        <v>39728.486000000004</v>
      </c>
      <c r="AD44" s="137" t="str">
        <f>IF(AD37="","",SUM(AD35:AD37))</f>
        <v/>
      </c>
      <c r="AE44" s="337" t="str">
        <f t="shared" si="30"/>
        <v/>
      </c>
      <c r="AG44" s="143">
        <f t="shared" si="27"/>
        <v>0.48514141421504259</v>
      </c>
      <c r="AH44" s="178">
        <f t="shared" si="27"/>
        <v>0.48250690351015585</v>
      </c>
      <c r="AI44" s="178">
        <f t="shared" si="27"/>
        <v>0.71563660131674345</v>
      </c>
      <c r="AJ44" s="178">
        <f t="shared" si="27"/>
        <v>0.74759552958096576</v>
      </c>
      <c r="AK44" s="178">
        <f t="shared" si="27"/>
        <v>0.49073897124179594</v>
      </c>
      <c r="AL44" s="178">
        <f t="shared" si="27"/>
        <v>0.50403616605767754</v>
      </c>
      <c r="AM44" s="178">
        <f t="shared" si="27"/>
        <v>0.58903831909868365</v>
      </c>
      <c r="AN44" s="178">
        <f t="shared" si="27"/>
        <v>0.62781638402222173</v>
      </c>
      <c r="AO44" s="178">
        <f t="shared" si="27"/>
        <v>0.80701765682579585</v>
      </c>
      <c r="AP44" s="178">
        <f t="shared" si="27"/>
        <v>0.5141515159687613</v>
      </c>
      <c r="AQ44" s="178">
        <f t="shared" si="27"/>
        <v>0.58931982437963137</v>
      </c>
      <c r="AR44" s="178">
        <f t="shared" si="27"/>
        <v>0.59982796525980508</v>
      </c>
      <c r="AS44" s="178"/>
      <c r="AT44" s="337"/>
      <c r="AV44" s="123"/>
      <c r="AW44" s="123"/>
    </row>
    <row r="45" spans="1:49" ht="20.100000000000001" customHeight="1" thickBot="1" x14ac:dyDescent="0.3">
      <c r="A45" s="140" t="s">
        <v>88</v>
      </c>
      <c r="B45" s="26">
        <f>SUM(B38:B40)</f>
        <v>471146.59</v>
      </c>
      <c r="C45" s="176">
        <f>SUM(C38:C40)</f>
        <v>425388.7</v>
      </c>
      <c r="D45" s="176">
        <f>IF(D40="","",SUM(D38:D40))</f>
        <v>280686.82</v>
      </c>
      <c r="E45" s="176">
        <f t="shared" ref="E45:N45" si="47">IF(E40="","",SUM(E38:E40))</f>
        <v>486327.5499999997</v>
      </c>
      <c r="F45" s="176">
        <f t="shared" si="47"/>
        <v>616193.31000000029</v>
      </c>
      <c r="G45" s="176">
        <f t="shared" si="47"/>
        <v>416040.10999999987</v>
      </c>
      <c r="H45" s="176">
        <f t="shared" si="47"/>
        <v>460019.91999999993</v>
      </c>
      <c r="I45" s="176">
        <f t="shared" si="47"/>
        <v>456723.05999999982</v>
      </c>
      <c r="J45" s="176">
        <f t="shared" si="47"/>
        <v>688395.02</v>
      </c>
      <c r="K45" s="176">
        <f t="shared" si="47"/>
        <v>739319.47000000044</v>
      </c>
      <c r="L45" s="176">
        <f t="shared" si="47"/>
        <v>696300.05</v>
      </c>
      <c r="M45" s="176">
        <f t="shared" si="47"/>
        <v>642529.92000000004</v>
      </c>
      <c r="N45" s="141" t="str">
        <f t="shared" si="47"/>
        <v/>
      </c>
      <c r="O45" s="349" t="str">
        <f t="shared" si="29"/>
        <v/>
      </c>
      <c r="Q45" s="128" t="s">
        <v>88</v>
      </c>
      <c r="R45" s="26">
        <f>SUM(R38:R40)</f>
        <v>25975.465999999993</v>
      </c>
      <c r="S45" s="176">
        <f>SUM(S38:S40)</f>
        <v>24593.887999999999</v>
      </c>
      <c r="T45" s="176">
        <f>IF(T40="","",SUM(T38:T40))</f>
        <v>25647.103000000003</v>
      </c>
      <c r="U45" s="176">
        <f t="shared" ref="U45:AD45" si="48">IF(U40="","",SUM(U38:U40))</f>
        <v>34113.160000000003</v>
      </c>
      <c r="V45" s="176">
        <f t="shared" si="48"/>
        <v>38028.200000000004</v>
      </c>
      <c r="W45" s="176">
        <f t="shared" si="48"/>
        <v>28182.603000000003</v>
      </c>
      <c r="X45" s="176">
        <f t="shared" si="48"/>
        <v>32795.233999999997</v>
      </c>
      <c r="Y45" s="176">
        <f t="shared" si="48"/>
        <v>38893.22</v>
      </c>
      <c r="Z45" s="176">
        <f t="shared" si="48"/>
        <v>47841.637999999999</v>
      </c>
      <c r="AA45" s="176">
        <f t="shared" si="48"/>
        <v>49159.678</v>
      </c>
      <c r="AB45" s="176">
        <f t="shared" si="48"/>
        <v>42889.164000000004</v>
      </c>
      <c r="AC45" s="176">
        <f t="shared" si="48"/>
        <v>44851.875000000015</v>
      </c>
      <c r="AD45" s="141" t="str">
        <f t="shared" si="48"/>
        <v/>
      </c>
      <c r="AE45" s="349" t="str">
        <f t="shared" si="30"/>
        <v/>
      </c>
      <c r="AG45" s="144">
        <f t="shared" ref="AG45:AH45" si="49">(R45/B45)*10</f>
        <v>0.5513245039086454</v>
      </c>
      <c r="AH45" s="179">
        <f t="shared" si="49"/>
        <v>0.5781509475921669</v>
      </c>
      <c r="AI45" s="179">
        <f t="shared" ref="AI45:AS45" si="50">IF(T40="","",(T45/D45)*10)</f>
        <v>0.91372665805968378</v>
      </c>
      <c r="AJ45" s="179">
        <f t="shared" si="50"/>
        <v>0.70144411929778661</v>
      </c>
      <c r="AK45" s="179">
        <f t="shared" si="50"/>
        <v>0.61714723907015456</v>
      </c>
      <c r="AL45" s="179">
        <f t="shared" si="50"/>
        <v>0.67740110442716717</v>
      </c>
      <c r="AM45" s="179">
        <f t="shared" si="50"/>
        <v>0.7129089975060211</v>
      </c>
      <c r="AN45" s="179">
        <f t="shared" si="50"/>
        <v>0.85157119064669118</v>
      </c>
      <c r="AO45" s="179">
        <f t="shared" si="50"/>
        <v>0.69497362139545982</v>
      </c>
      <c r="AP45" s="179">
        <f t="shared" si="50"/>
        <v>0.66493146731277042</v>
      </c>
      <c r="AQ45" s="179">
        <f t="shared" si="50"/>
        <v>0.61595807726855689</v>
      </c>
      <c r="AR45" s="179">
        <f t="shared" si="50"/>
        <v>0.69805115067637646</v>
      </c>
      <c r="AS45" s="179" t="str">
        <f t="shared" si="50"/>
        <v/>
      </c>
      <c r="AT45" s="349" t="str">
        <f t="shared" si="38"/>
        <v/>
      </c>
      <c r="AV45" s="123"/>
      <c r="AW45" s="123"/>
    </row>
    <row r="46" spans="1:49" x14ac:dyDescent="0.25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V46" s="123"/>
      <c r="AW46" s="123"/>
    </row>
    <row r="47" spans="1:49" ht="15.75" thickBot="1" x14ac:dyDescent="0.3">
      <c r="O47" s="243" t="s">
        <v>1</v>
      </c>
      <c r="AE47" s="401">
        <v>1000</v>
      </c>
      <c r="AT47" s="401" t="s">
        <v>47</v>
      </c>
      <c r="AV47" s="123"/>
      <c r="AW47" s="123"/>
    </row>
    <row r="48" spans="1:49" ht="20.100000000000001" customHeight="1" x14ac:dyDescent="0.25">
      <c r="A48" s="437" t="s">
        <v>15</v>
      </c>
      <c r="B48" s="439" t="s">
        <v>71</v>
      </c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4"/>
      <c r="O48" s="442" t="str">
        <f>O26</f>
        <v>D       2022/2021</v>
      </c>
      <c r="Q48" s="440" t="s">
        <v>3</v>
      </c>
      <c r="R48" s="432" t="s">
        <v>71</v>
      </c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4"/>
      <c r="AE48" s="444" t="str">
        <f>O48</f>
        <v>D       2022/2021</v>
      </c>
      <c r="AG48" s="432" t="s">
        <v>71</v>
      </c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4"/>
      <c r="AT48" s="442" t="str">
        <f>AE48</f>
        <v>D       2022/2021</v>
      </c>
      <c r="AV48" s="123"/>
      <c r="AW48" s="123"/>
    </row>
    <row r="49" spans="1:49" ht="20.100000000000001" customHeight="1" thickBot="1" x14ac:dyDescent="0.3">
      <c r="A49" s="438"/>
      <c r="B49" s="117">
        <v>2010</v>
      </c>
      <c r="C49" s="153">
        <v>2011</v>
      </c>
      <c r="D49" s="153">
        <v>2012</v>
      </c>
      <c r="E49" s="153">
        <v>2013</v>
      </c>
      <c r="F49" s="153">
        <v>2014</v>
      </c>
      <c r="G49" s="153">
        <v>2015</v>
      </c>
      <c r="H49" s="153">
        <v>2016</v>
      </c>
      <c r="I49" s="153">
        <v>2017</v>
      </c>
      <c r="J49" s="153">
        <v>2018</v>
      </c>
      <c r="K49" s="153">
        <v>2019</v>
      </c>
      <c r="L49" s="153">
        <v>2020</v>
      </c>
      <c r="M49" s="153">
        <v>2021</v>
      </c>
      <c r="N49" s="151">
        <v>2022</v>
      </c>
      <c r="O49" s="443"/>
      <c r="Q49" s="441"/>
      <c r="R49" s="30">
        <v>2010</v>
      </c>
      <c r="S49" s="153">
        <v>2011</v>
      </c>
      <c r="T49" s="153">
        <v>2012</v>
      </c>
      <c r="U49" s="153">
        <v>2013</v>
      </c>
      <c r="V49" s="153">
        <v>2014</v>
      </c>
      <c r="W49" s="153">
        <v>2015</v>
      </c>
      <c r="X49" s="153">
        <v>2016</v>
      </c>
      <c r="Y49" s="153">
        <v>2017</v>
      </c>
      <c r="Z49" s="153">
        <v>2018</v>
      </c>
      <c r="AA49" s="153">
        <v>2019</v>
      </c>
      <c r="AB49" s="153">
        <v>2020</v>
      </c>
      <c r="AC49" s="153">
        <v>2021</v>
      </c>
      <c r="AD49" s="151">
        <v>2022</v>
      </c>
      <c r="AE49" s="445"/>
      <c r="AG49" s="30">
        <v>2010</v>
      </c>
      <c r="AH49" s="153">
        <v>2011</v>
      </c>
      <c r="AI49" s="153">
        <v>2012</v>
      </c>
      <c r="AJ49" s="153">
        <v>2013</v>
      </c>
      <c r="AK49" s="153">
        <v>2014</v>
      </c>
      <c r="AL49" s="153">
        <v>2015</v>
      </c>
      <c r="AM49" s="153">
        <v>2016</v>
      </c>
      <c r="AN49" s="153">
        <v>2017</v>
      </c>
      <c r="AO49" s="330">
        <v>2018</v>
      </c>
      <c r="AP49" s="153">
        <v>2019</v>
      </c>
      <c r="AQ49" s="204">
        <v>2020</v>
      </c>
      <c r="AR49" s="153">
        <v>2021</v>
      </c>
      <c r="AS49" s="331">
        <v>2022</v>
      </c>
      <c r="AT49" s="443"/>
      <c r="AV49" s="123"/>
      <c r="AW49" s="123"/>
    </row>
    <row r="50" spans="1:49" ht="3" customHeight="1" thickBot="1" x14ac:dyDescent="0.3">
      <c r="A50" s="403" t="s">
        <v>90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6"/>
      <c r="Q50" s="403"/>
      <c r="R50" s="405">
        <v>2010</v>
      </c>
      <c r="S50" s="405">
        <v>2011</v>
      </c>
      <c r="T50" s="405">
        <v>2012</v>
      </c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6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4"/>
      <c r="AV50" s="123"/>
      <c r="AW50" s="123"/>
    </row>
    <row r="51" spans="1:49" ht="20.100000000000001" customHeight="1" x14ac:dyDescent="0.25">
      <c r="A51" s="138" t="s">
        <v>73</v>
      </c>
      <c r="B51" s="45">
        <v>95.28</v>
      </c>
      <c r="C51" s="174">
        <v>512.16999999999996</v>
      </c>
      <c r="D51" s="174">
        <v>329.39</v>
      </c>
      <c r="E51" s="174">
        <v>1097.1199999999999</v>
      </c>
      <c r="F51" s="174">
        <v>359.98</v>
      </c>
      <c r="G51" s="174">
        <v>186.74000000000004</v>
      </c>
      <c r="H51" s="174">
        <v>103.10999999999999</v>
      </c>
      <c r="I51" s="174">
        <v>197.02</v>
      </c>
      <c r="J51" s="174">
        <v>149.85</v>
      </c>
      <c r="K51" s="174">
        <v>70.15000000000002</v>
      </c>
      <c r="L51" s="174">
        <v>335.65</v>
      </c>
      <c r="M51" s="174">
        <v>46.04</v>
      </c>
      <c r="N51" s="130">
        <v>160.4800000000001</v>
      </c>
      <c r="O51" s="407">
        <f>IF(N51="","",(N51-M51)/M51)</f>
        <v>2.4856646394439643</v>
      </c>
      <c r="Q51" s="127" t="s">
        <v>73</v>
      </c>
      <c r="R51" s="45">
        <v>29.815000000000005</v>
      </c>
      <c r="S51" s="174">
        <v>149.20400000000001</v>
      </c>
      <c r="T51" s="174">
        <v>122.17799999999998</v>
      </c>
      <c r="U51" s="174">
        <v>109.56100000000001</v>
      </c>
      <c r="V51" s="174">
        <v>97.120999999999995</v>
      </c>
      <c r="W51" s="174">
        <v>99.907999999999987</v>
      </c>
      <c r="X51" s="174">
        <v>68.53</v>
      </c>
      <c r="Y51" s="174">
        <v>118.282</v>
      </c>
      <c r="Z51" s="174">
        <v>104.797</v>
      </c>
      <c r="AA51" s="174">
        <v>234.49399999999994</v>
      </c>
      <c r="AB51" s="174">
        <v>210.21299999999997</v>
      </c>
      <c r="AC51" s="174">
        <v>40.800000000000004</v>
      </c>
      <c r="AD51" s="130">
        <v>115.21899999999997</v>
      </c>
      <c r="AE51" s="407">
        <f>IF(AD51="","",(AD51-AC51)/AC51)</f>
        <v>1.8239950980392143</v>
      </c>
      <c r="AG51" s="142">
        <f t="shared" ref="AG51:AS66" si="51">(R51/B51)*10</f>
        <v>3.1291981528127626</v>
      </c>
      <c r="AH51" s="177">
        <f t="shared" si="51"/>
        <v>2.9131733604076775</v>
      </c>
      <c r="AI51" s="177">
        <f t="shared" si="51"/>
        <v>3.7092200734691394</v>
      </c>
      <c r="AJ51" s="177">
        <f t="shared" si="51"/>
        <v>0.99862366924310941</v>
      </c>
      <c r="AK51" s="177">
        <f t="shared" si="51"/>
        <v>2.6979554419689982</v>
      </c>
      <c r="AL51" s="177">
        <f t="shared" si="51"/>
        <v>5.3501124558209252</v>
      </c>
      <c r="AM51" s="177">
        <f t="shared" si="51"/>
        <v>6.6463000678886637</v>
      </c>
      <c r="AN51" s="177">
        <f t="shared" si="51"/>
        <v>6.0035529387879389</v>
      </c>
      <c r="AO51" s="177">
        <f t="shared" si="51"/>
        <v>6.99346012679346</v>
      </c>
      <c r="AP51" s="177">
        <f>(AA51/K51)*10</f>
        <v>33.427512473271541</v>
      </c>
      <c r="AQ51" s="177">
        <f>(AB51/L51)*10</f>
        <v>6.2628631014449567</v>
      </c>
      <c r="AR51" s="177">
        <f>(AC51/M51)*10</f>
        <v>8.8618592528236331</v>
      </c>
      <c r="AS51" s="177">
        <f>(AD51/N51)*10</f>
        <v>7.1796485543369828</v>
      </c>
      <c r="AT51" s="407">
        <f>IF(AS51="","",(AS51-AR51)/AR51)</f>
        <v>-0.18982593274099355</v>
      </c>
      <c r="AV51" s="123"/>
      <c r="AW51" s="123"/>
    </row>
    <row r="52" spans="1:49" ht="20.100000000000001" customHeight="1" x14ac:dyDescent="0.25">
      <c r="A52" s="139" t="s">
        <v>74</v>
      </c>
      <c r="B52" s="24">
        <v>321.11</v>
      </c>
      <c r="C52" s="175">
        <v>100.60000000000001</v>
      </c>
      <c r="D52" s="175">
        <v>100.41000000000001</v>
      </c>
      <c r="E52" s="175">
        <v>382.40000000000003</v>
      </c>
      <c r="F52" s="175">
        <v>109.25</v>
      </c>
      <c r="G52" s="175">
        <v>49.88</v>
      </c>
      <c r="H52" s="175">
        <v>109.05999999999999</v>
      </c>
      <c r="I52" s="175">
        <v>459.19</v>
      </c>
      <c r="J52" s="175">
        <v>210.03</v>
      </c>
      <c r="K52" s="175">
        <v>217.20000000000002</v>
      </c>
      <c r="L52" s="175">
        <v>194.14</v>
      </c>
      <c r="M52" s="175">
        <v>91.550000000000026</v>
      </c>
      <c r="N52" s="137">
        <v>358.54999999999973</v>
      </c>
      <c r="O52" s="337">
        <f t="shared" ref="O52:O67" si="52">IF(N52="","",(N52-M52)/M52)</f>
        <v>2.9164391043145783</v>
      </c>
      <c r="Q52" s="127" t="s">
        <v>74</v>
      </c>
      <c r="R52" s="24">
        <v>106.98100000000001</v>
      </c>
      <c r="S52" s="175">
        <v>32.087000000000003</v>
      </c>
      <c r="T52" s="175">
        <v>68.099000000000004</v>
      </c>
      <c r="U52" s="175">
        <v>95.572999999999993</v>
      </c>
      <c r="V52" s="175">
        <v>79.214999999999989</v>
      </c>
      <c r="W52" s="175">
        <v>14.875999999999999</v>
      </c>
      <c r="X52" s="175">
        <v>102.047</v>
      </c>
      <c r="Y52" s="175">
        <v>223.39400000000003</v>
      </c>
      <c r="Z52" s="175">
        <v>153.98099999999999</v>
      </c>
      <c r="AA52" s="175">
        <v>117.78500000000003</v>
      </c>
      <c r="AB52" s="175">
        <v>729.51499999999999</v>
      </c>
      <c r="AC52" s="175">
        <v>150.98500000000001</v>
      </c>
      <c r="AD52" s="137">
        <v>405.61799999999999</v>
      </c>
      <c r="AE52" s="337">
        <f t="shared" ref="AE52:AE64" si="53">IF(AD52="","",(AD52-AC52)/AC52)</f>
        <v>1.6864787892837034</v>
      </c>
      <c r="AG52" s="143">
        <f t="shared" si="51"/>
        <v>3.3315997633209804</v>
      </c>
      <c r="AH52" s="178">
        <f t="shared" si="51"/>
        <v>3.1895626242544735</v>
      </c>
      <c r="AI52" s="178">
        <f t="shared" si="51"/>
        <v>6.7820934169903389</v>
      </c>
      <c r="AJ52" s="178">
        <f t="shared" si="51"/>
        <v>2.4992939330543926</v>
      </c>
      <c r="AK52" s="178">
        <f t="shared" si="51"/>
        <v>7.2508009153318067</v>
      </c>
      <c r="AL52" s="178">
        <f t="shared" si="51"/>
        <v>2.9823576583801121</v>
      </c>
      <c r="AM52" s="178">
        <f t="shared" si="51"/>
        <v>9.3569594718503577</v>
      </c>
      <c r="AN52" s="178">
        <f t="shared" si="51"/>
        <v>4.8649578605805885</v>
      </c>
      <c r="AO52" s="178">
        <f t="shared" si="51"/>
        <v>7.3313812312526778</v>
      </c>
      <c r="AP52" s="178">
        <f t="shared" si="51"/>
        <v>5.4228821362799273</v>
      </c>
      <c r="AQ52" s="178">
        <f t="shared" si="51"/>
        <v>37.576748738024108</v>
      </c>
      <c r="AR52" s="178">
        <f t="shared" si="51"/>
        <v>16.492080830147458</v>
      </c>
      <c r="AS52" s="178">
        <f>(AD52/N52)*10</f>
        <v>11.312731836563948</v>
      </c>
      <c r="AT52" s="337">
        <f>IF(AS52="","",(AS52-AR52)/AR52)</f>
        <v>-0.3140506675249663</v>
      </c>
      <c r="AV52" s="123"/>
      <c r="AW52" s="123"/>
    </row>
    <row r="53" spans="1:49" ht="20.100000000000001" customHeight="1" x14ac:dyDescent="0.25">
      <c r="A53" s="139" t="s">
        <v>75</v>
      </c>
      <c r="B53" s="24">
        <v>94.44</v>
      </c>
      <c r="C53" s="175">
        <v>412.02000000000004</v>
      </c>
      <c r="D53" s="175">
        <v>20.839999999999996</v>
      </c>
      <c r="E53" s="175">
        <v>99.119999999999976</v>
      </c>
      <c r="F53" s="175">
        <v>153.96</v>
      </c>
      <c r="G53" s="175">
        <v>19.999999999999996</v>
      </c>
      <c r="H53" s="175">
        <v>65.94</v>
      </c>
      <c r="I53" s="175">
        <v>25.840000000000003</v>
      </c>
      <c r="J53" s="175">
        <v>3.52</v>
      </c>
      <c r="K53" s="175">
        <v>37.489999999999995</v>
      </c>
      <c r="L53" s="175">
        <v>136.80000000000004</v>
      </c>
      <c r="M53" s="175">
        <v>285.74999999999989</v>
      </c>
      <c r="N53" s="137">
        <v>99.779999999999973</v>
      </c>
      <c r="O53" s="337">
        <f t="shared" si="52"/>
        <v>-0.65081364829396326</v>
      </c>
      <c r="Q53" s="127" t="s">
        <v>75</v>
      </c>
      <c r="R53" s="24">
        <v>39.945</v>
      </c>
      <c r="S53" s="175">
        <v>210.15600000000001</v>
      </c>
      <c r="T53" s="175">
        <v>21.706999999999997</v>
      </c>
      <c r="U53" s="175">
        <v>27.781999999999996</v>
      </c>
      <c r="V53" s="175">
        <v>90.24</v>
      </c>
      <c r="W53" s="175">
        <v>14.796000000000001</v>
      </c>
      <c r="X53" s="175">
        <v>59.37299999999999</v>
      </c>
      <c r="Y53" s="175">
        <v>51.395000000000003</v>
      </c>
      <c r="Z53" s="175">
        <v>48.673000000000002</v>
      </c>
      <c r="AA53" s="175">
        <v>73.152999999999977</v>
      </c>
      <c r="AB53" s="175">
        <v>92.289999999999978</v>
      </c>
      <c r="AC53" s="175">
        <v>189.25800000000004</v>
      </c>
      <c r="AD53" s="137">
        <v>111.53900000000003</v>
      </c>
      <c r="AE53" s="337">
        <f t="shared" si="53"/>
        <v>-0.41065106891122166</v>
      </c>
      <c r="AG53" s="143">
        <f t="shared" si="51"/>
        <v>4.2296696315120714</v>
      </c>
      <c r="AH53" s="178">
        <f t="shared" si="51"/>
        <v>5.1006261831949908</v>
      </c>
      <c r="AI53" s="178">
        <f t="shared" si="51"/>
        <v>10.416026871401151</v>
      </c>
      <c r="AJ53" s="178">
        <f t="shared" si="51"/>
        <v>2.8028652138821637</v>
      </c>
      <c r="AK53" s="178">
        <f t="shared" si="51"/>
        <v>5.8612626656274349</v>
      </c>
      <c r="AL53" s="178">
        <f t="shared" si="51"/>
        <v>7.3980000000000024</v>
      </c>
      <c r="AM53" s="178">
        <f t="shared" si="51"/>
        <v>9.0040946314831647</v>
      </c>
      <c r="AN53" s="178">
        <f t="shared" si="51"/>
        <v>19.889705882352938</v>
      </c>
      <c r="AO53" s="178">
        <f t="shared" si="51"/>
        <v>138.27556818181819</v>
      </c>
      <c r="AP53" s="178">
        <f t="shared" si="51"/>
        <v>19.512670045345423</v>
      </c>
      <c r="AQ53" s="178">
        <f t="shared" si="51"/>
        <v>6.7463450292397624</v>
      </c>
      <c r="AR53" s="178">
        <f t="shared" si="51"/>
        <v>6.6232020997375365</v>
      </c>
      <c r="AS53" s="178">
        <f>(AD53/N53)*10</f>
        <v>11.178492683904595</v>
      </c>
      <c r="AT53" s="337">
        <f>IF(AS53="","",(AS53-AR53)/AR53)</f>
        <v>0.68777768148545182</v>
      </c>
      <c r="AV53" s="123"/>
      <c r="AW53" s="123"/>
    </row>
    <row r="54" spans="1:49" ht="20.100000000000001" customHeight="1" x14ac:dyDescent="0.25">
      <c r="A54" s="139" t="s">
        <v>76</v>
      </c>
      <c r="B54" s="24">
        <v>449.70000000000005</v>
      </c>
      <c r="C54" s="175">
        <v>201.03000000000003</v>
      </c>
      <c r="D54" s="175">
        <v>32.190000000000005</v>
      </c>
      <c r="E54" s="175">
        <v>433.89999999999986</v>
      </c>
      <c r="F54" s="175">
        <v>116.07000000000001</v>
      </c>
      <c r="G54" s="175">
        <v>102.54</v>
      </c>
      <c r="H54" s="175">
        <v>105.56000000000002</v>
      </c>
      <c r="I54" s="175">
        <v>10.379999999999999</v>
      </c>
      <c r="J54" s="175">
        <v>20.22</v>
      </c>
      <c r="K54" s="175">
        <v>269.05999999999989</v>
      </c>
      <c r="L54" s="175">
        <v>11.549999999999999</v>
      </c>
      <c r="M54" s="175">
        <v>229.1400000000001</v>
      </c>
      <c r="N54" s="137">
        <v>81.14</v>
      </c>
      <c r="O54" s="337">
        <f t="shared" si="52"/>
        <v>-0.64589334031596424</v>
      </c>
      <c r="Q54" s="127" t="s">
        <v>76</v>
      </c>
      <c r="R54" s="24">
        <v>85.614000000000019</v>
      </c>
      <c r="S54" s="175">
        <v>92.996999999999986</v>
      </c>
      <c r="T54" s="175">
        <v>30.552</v>
      </c>
      <c r="U54" s="175">
        <v>154.78400000000005</v>
      </c>
      <c r="V54" s="175">
        <v>82.786999999999978</v>
      </c>
      <c r="W54" s="175">
        <v>74.756</v>
      </c>
      <c r="X54" s="175">
        <v>80.057000000000002</v>
      </c>
      <c r="Y54" s="175">
        <v>55.018000000000008</v>
      </c>
      <c r="Z54" s="175">
        <v>24.623000000000001</v>
      </c>
      <c r="AA54" s="175">
        <v>122.39999999999998</v>
      </c>
      <c r="AB54" s="175">
        <v>30.440999999999995</v>
      </c>
      <c r="AC54" s="175">
        <v>199.78800000000004</v>
      </c>
      <c r="AD54" s="137">
        <v>163.68800000000005</v>
      </c>
      <c r="AE54" s="337">
        <f t="shared" si="53"/>
        <v>-0.18069153302500646</v>
      </c>
      <c r="AG54" s="143">
        <f t="shared" si="51"/>
        <v>1.9038025350233492</v>
      </c>
      <c r="AH54" s="178">
        <f t="shared" si="51"/>
        <v>4.6260259662736889</v>
      </c>
      <c r="AI54" s="178">
        <f t="shared" si="51"/>
        <v>9.4911463187325236</v>
      </c>
      <c r="AJ54" s="178">
        <f t="shared" si="51"/>
        <v>3.5672735653376373</v>
      </c>
      <c r="AK54" s="178">
        <f t="shared" si="51"/>
        <v>7.1325062462307205</v>
      </c>
      <c r="AL54" s="178">
        <f t="shared" si="51"/>
        <v>7.2904232494636236</v>
      </c>
      <c r="AM54" s="178">
        <f t="shared" si="51"/>
        <v>7.5840280409245917</v>
      </c>
      <c r="AN54" s="178">
        <f t="shared" si="51"/>
        <v>53.003853564547221</v>
      </c>
      <c r="AO54" s="178">
        <f t="shared" si="51"/>
        <v>12.177546983184966</v>
      </c>
      <c r="AP54" s="178">
        <f t="shared" si="51"/>
        <v>4.5491711885824735</v>
      </c>
      <c r="AQ54" s="178">
        <f t="shared" si="51"/>
        <v>26.355844155844153</v>
      </c>
      <c r="AR54" s="178">
        <f t="shared" si="51"/>
        <v>8.7190363969625544</v>
      </c>
      <c r="AS54" s="178">
        <f>(AD54/N54)*10</f>
        <v>20.173527236874541</v>
      </c>
      <c r="AT54" s="337">
        <f>IF(AS54="","",(AS54-AR54)/AR54)</f>
        <v>1.3137335731162196</v>
      </c>
      <c r="AV54" s="123"/>
      <c r="AW54" s="123"/>
    </row>
    <row r="55" spans="1:49" ht="20.100000000000001" customHeight="1" x14ac:dyDescent="0.25">
      <c r="A55" s="139" t="s">
        <v>77</v>
      </c>
      <c r="B55" s="24">
        <v>115.13000000000001</v>
      </c>
      <c r="C55" s="175">
        <v>87.89</v>
      </c>
      <c r="D55" s="175">
        <v>385.15999999999991</v>
      </c>
      <c r="E55" s="175">
        <v>4.24</v>
      </c>
      <c r="F55" s="175">
        <v>1094.3</v>
      </c>
      <c r="G55" s="175">
        <v>355.73999999999995</v>
      </c>
      <c r="H55" s="175">
        <v>257.62</v>
      </c>
      <c r="I55" s="175">
        <v>23.620000000000005</v>
      </c>
      <c r="J55" s="175">
        <v>291.12</v>
      </c>
      <c r="K55" s="175">
        <v>420.21999999999991</v>
      </c>
      <c r="L55" s="175">
        <v>106.44999999999997</v>
      </c>
      <c r="M55" s="175">
        <v>276.9199999999999</v>
      </c>
      <c r="N55" s="137"/>
      <c r="O55" s="337" t="str">
        <f t="shared" si="52"/>
        <v/>
      </c>
      <c r="Q55" s="127" t="s">
        <v>77</v>
      </c>
      <c r="R55" s="24">
        <v>36.316000000000003</v>
      </c>
      <c r="S55" s="175">
        <v>16.928000000000001</v>
      </c>
      <c r="T55" s="175">
        <v>146.25000000000003</v>
      </c>
      <c r="U55" s="175">
        <v>10.174000000000001</v>
      </c>
      <c r="V55" s="175">
        <v>189.64499999999995</v>
      </c>
      <c r="W55" s="175">
        <v>141.92499999999998</v>
      </c>
      <c r="X55" s="175">
        <v>147.154</v>
      </c>
      <c r="Y55" s="175">
        <v>82.36399999999999</v>
      </c>
      <c r="Z55" s="175">
        <v>196.86600000000001</v>
      </c>
      <c r="AA55" s="175">
        <v>168.61099999999996</v>
      </c>
      <c r="AB55" s="175">
        <v>50.588999999999999</v>
      </c>
      <c r="AC55" s="175">
        <v>769.01500000000044</v>
      </c>
      <c r="AD55" s="137"/>
      <c r="AE55" s="337" t="str">
        <f t="shared" si="53"/>
        <v/>
      </c>
      <c r="AG55" s="143">
        <f t="shared" si="51"/>
        <v>3.1543472596195605</v>
      </c>
      <c r="AH55" s="178">
        <f t="shared" si="51"/>
        <v>1.9260439185345319</v>
      </c>
      <c r="AI55" s="178">
        <f t="shared" si="51"/>
        <v>3.7971232734448042</v>
      </c>
      <c r="AJ55" s="178">
        <f t="shared" si="51"/>
        <v>23.995283018867926</v>
      </c>
      <c r="AK55" s="178">
        <f t="shared" si="51"/>
        <v>1.7330256785159459</v>
      </c>
      <c r="AL55" s="178">
        <f t="shared" si="51"/>
        <v>3.9895710350255804</v>
      </c>
      <c r="AM55" s="178">
        <f t="shared" si="51"/>
        <v>5.7120565173511375</v>
      </c>
      <c r="AN55" s="178">
        <f t="shared" si="51"/>
        <v>34.870448772226915</v>
      </c>
      <c r="AO55" s="178">
        <f t="shared" si="51"/>
        <v>6.7623660346248968</v>
      </c>
      <c r="AP55" s="178">
        <f t="shared" si="51"/>
        <v>4.0124458616914946</v>
      </c>
      <c r="AQ55" s="178">
        <f t="shared" si="51"/>
        <v>4.7523720056364498</v>
      </c>
      <c r="AR55" s="178">
        <f t="shared" si="51"/>
        <v>27.770294669940803</v>
      </c>
      <c r="AS55" s="178"/>
      <c r="AT55" s="337"/>
      <c r="AV55" s="123"/>
      <c r="AW55" s="123"/>
    </row>
    <row r="56" spans="1:49" ht="20.100000000000001" customHeight="1" x14ac:dyDescent="0.25">
      <c r="A56" s="139" t="s">
        <v>78</v>
      </c>
      <c r="B56" s="24">
        <v>87.69</v>
      </c>
      <c r="C56" s="175">
        <v>193.86</v>
      </c>
      <c r="D56" s="175">
        <v>760.19999999999993</v>
      </c>
      <c r="E56" s="175">
        <v>201.37000000000003</v>
      </c>
      <c r="F56" s="175">
        <v>0.83</v>
      </c>
      <c r="G56" s="175">
        <v>312.90000000000003</v>
      </c>
      <c r="H56" s="175">
        <v>805.90999999999985</v>
      </c>
      <c r="I56" s="175">
        <v>97.779999999999973</v>
      </c>
      <c r="J56" s="175">
        <v>379.49</v>
      </c>
      <c r="K56" s="175">
        <v>205.07999999999998</v>
      </c>
      <c r="L56" s="175">
        <v>75.45999999999998</v>
      </c>
      <c r="M56" s="175">
        <v>81.110000000000014</v>
      </c>
      <c r="N56" s="137"/>
      <c r="O56" s="337" t="str">
        <f t="shared" si="52"/>
        <v/>
      </c>
      <c r="Q56" s="127" t="s">
        <v>78</v>
      </c>
      <c r="R56" s="24">
        <v>50.512</v>
      </c>
      <c r="S56" s="175">
        <v>76.984999999999985</v>
      </c>
      <c r="T56" s="175">
        <v>140.74100000000001</v>
      </c>
      <c r="U56" s="175">
        <v>108.19399999999999</v>
      </c>
      <c r="V56" s="175">
        <v>2.327</v>
      </c>
      <c r="W56" s="175">
        <v>108.241</v>
      </c>
      <c r="X56" s="175">
        <v>89.242999999999995</v>
      </c>
      <c r="Y56" s="175">
        <v>81.237000000000023</v>
      </c>
      <c r="Z56" s="175">
        <v>251.595</v>
      </c>
      <c r="AA56" s="175">
        <v>116.065</v>
      </c>
      <c r="AB56" s="175">
        <v>70.181000000000012</v>
      </c>
      <c r="AC56" s="175">
        <v>156.5320000000001</v>
      </c>
      <c r="AD56" s="137"/>
      <c r="AE56" s="337" t="str">
        <f t="shared" si="53"/>
        <v/>
      </c>
      <c r="AG56" s="143">
        <f t="shared" si="51"/>
        <v>5.7602919375071266</v>
      </c>
      <c r="AH56" s="178">
        <f t="shared" si="51"/>
        <v>3.9711647580728346</v>
      </c>
      <c r="AI56" s="178">
        <f t="shared" si="51"/>
        <v>1.8513680610365695</v>
      </c>
      <c r="AJ56" s="178">
        <f t="shared" si="51"/>
        <v>5.3728956646968253</v>
      </c>
      <c r="AK56" s="178">
        <f t="shared" si="51"/>
        <v>28.036144578313255</v>
      </c>
      <c r="AL56" s="178">
        <f t="shared" si="51"/>
        <v>3.4592841163310957</v>
      </c>
      <c r="AM56" s="178">
        <f t="shared" si="51"/>
        <v>1.1073569008946409</v>
      </c>
      <c r="AN56" s="178">
        <f t="shared" si="51"/>
        <v>8.3081407240744571</v>
      </c>
      <c r="AO56" s="178">
        <f t="shared" si="51"/>
        <v>6.629818967561727</v>
      </c>
      <c r="AP56" s="178">
        <f t="shared" si="51"/>
        <v>5.6594987322020671</v>
      </c>
      <c r="AQ56" s="178">
        <f t="shared" si="51"/>
        <v>9.3004240657301924</v>
      </c>
      <c r="AR56" s="178">
        <f t="shared" si="51"/>
        <v>19.298730119590687</v>
      </c>
      <c r="AS56" s="178"/>
      <c r="AT56" s="337"/>
      <c r="AV56" s="123"/>
      <c r="AW56" s="123"/>
    </row>
    <row r="57" spans="1:49" ht="20.100000000000001" customHeight="1" x14ac:dyDescent="0.25">
      <c r="A57" s="139" t="s">
        <v>79</v>
      </c>
      <c r="B57" s="24">
        <v>303.20000000000005</v>
      </c>
      <c r="C57" s="175">
        <v>239.99999999999997</v>
      </c>
      <c r="D57" s="175">
        <v>243.11000000000004</v>
      </c>
      <c r="E57" s="175">
        <v>240.37</v>
      </c>
      <c r="F57" s="175">
        <v>134.97000000000006</v>
      </c>
      <c r="G57" s="175">
        <v>337.20000000000005</v>
      </c>
      <c r="H57" s="175">
        <v>84.99</v>
      </c>
      <c r="I57" s="175">
        <v>171.96000000000004</v>
      </c>
      <c r="J57" s="175">
        <v>42.18</v>
      </c>
      <c r="K57" s="175">
        <v>176.78999999999996</v>
      </c>
      <c r="L57" s="175">
        <v>288.82999999999993</v>
      </c>
      <c r="M57" s="175">
        <v>91.440000000000012</v>
      </c>
      <c r="N57" s="137"/>
      <c r="O57" s="337" t="str">
        <f t="shared" si="52"/>
        <v/>
      </c>
      <c r="Q57" s="127" t="s">
        <v>79</v>
      </c>
      <c r="R57" s="24">
        <v>101.88200000000002</v>
      </c>
      <c r="S57" s="175">
        <v>208.25</v>
      </c>
      <c r="T57" s="175">
        <v>120.58900000000001</v>
      </c>
      <c r="U57" s="175">
        <v>63.236000000000004</v>
      </c>
      <c r="V57" s="175">
        <v>133.27200000000002</v>
      </c>
      <c r="W57" s="175">
        <v>88.903999999999996</v>
      </c>
      <c r="X57" s="175">
        <v>66.512999999999991</v>
      </c>
      <c r="Y57" s="175">
        <v>161.839</v>
      </c>
      <c r="Z57" s="175">
        <v>69.402000000000001</v>
      </c>
      <c r="AA57" s="175">
        <v>109.84300000000002</v>
      </c>
      <c r="AB57" s="175">
        <v>111.27</v>
      </c>
      <c r="AC57" s="175">
        <v>115.04100000000001</v>
      </c>
      <c r="AD57" s="137"/>
      <c r="AE57" s="337" t="str">
        <f t="shared" si="53"/>
        <v/>
      </c>
      <c r="AG57" s="143">
        <f t="shared" si="51"/>
        <v>3.3602242744063329</v>
      </c>
      <c r="AH57" s="178">
        <f t="shared" si="51"/>
        <v>8.6770833333333339</v>
      </c>
      <c r="AI57" s="178">
        <f t="shared" si="51"/>
        <v>4.960264900662251</v>
      </c>
      <c r="AJ57" s="178">
        <f t="shared" si="51"/>
        <v>2.6307775512751173</v>
      </c>
      <c r="AK57" s="178">
        <f t="shared" si="51"/>
        <v>9.8741942653923065</v>
      </c>
      <c r="AL57" s="178">
        <f t="shared" si="51"/>
        <v>2.636536180308422</v>
      </c>
      <c r="AM57" s="178">
        <f t="shared" si="51"/>
        <v>7.8259795270031765</v>
      </c>
      <c r="AN57" s="178">
        <f t="shared" si="51"/>
        <v>9.4114328913700831</v>
      </c>
      <c r="AO57" s="178">
        <f t="shared" si="51"/>
        <v>16.453769559032718</v>
      </c>
      <c r="AP57" s="178">
        <f t="shared" si="51"/>
        <v>6.2131907913343545</v>
      </c>
      <c r="AQ57" s="178">
        <f t="shared" si="51"/>
        <v>3.8524391510577165</v>
      </c>
      <c r="AR57" s="178">
        <f t="shared" si="51"/>
        <v>12.581036745406823</v>
      </c>
      <c r="AS57" s="178"/>
      <c r="AT57" s="337"/>
      <c r="AV57" s="123"/>
      <c r="AW57" s="123"/>
    </row>
    <row r="58" spans="1:49" ht="20.100000000000001" customHeight="1" x14ac:dyDescent="0.25">
      <c r="A58" s="139" t="s">
        <v>80</v>
      </c>
      <c r="B58" s="24">
        <v>733.11</v>
      </c>
      <c r="C58" s="175">
        <v>19</v>
      </c>
      <c r="D58" s="175">
        <v>777.31</v>
      </c>
      <c r="E58" s="175">
        <v>199.58</v>
      </c>
      <c r="F58" s="175">
        <v>112.44000000000001</v>
      </c>
      <c r="G58" s="175">
        <v>335.96999999999997</v>
      </c>
      <c r="H58" s="175">
        <v>208.92000000000002</v>
      </c>
      <c r="I58" s="175">
        <v>156.26000000000005</v>
      </c>
      <c r="J58" s="175">
        <v>103.26</v>
      </c>
      <c r="K58" s="175">
        <v>2.9099999999999993</v>
      </c>
      <c r="L58" s="175">
        <v>52.440000000000005</v>
      </c>
      <c r="M58" s="175">
        <v>49.300000000000004</v>
      </c>
      <c r="N58" s="137"/>
      <c r="O58" s="337" t="str">
        <f t="shared" si="52"/>
        <v/>
      </c>
      <c r="Q58" s="127" t="s">
        <v>80</v>
      </c>
      <c r="R58" s="24">
        <v>248.68200000000002</v>
      </c>
      <c r="S58" s="175">
        <v>13.135</v>
      </c>
      <c r="T58" s="175">
        <v>170.39499999999998</v>
      </c>
      <c r="U58" s="175">
        <v>85.355999999999995</v>
      </c>
      <c r="V58" s="175">
        <v>57.158000000000001</v>
      </c>
      <c r="W58" s="175">
        <v>62.073999999999998</v>
      </c>
      <c r="X58" s="175">
        <v>182.14699999999996</v>
      </c>
      <c r="Y58" s="175">
        <v>90.742000000000004</v>
      </c>
      <c r="Z58" s="175">
        <v>92.774000000000001</v>
      </c>
      <c r="AA58" s="175">
        <v>20.315999999999999</v>
      </c>
      <c r="AB58" s="175">
        <v>52.984999999999999</v>
      </c>
      <c r="AC58" s="175">
        <v>98.681000000000012</v>
      </c>
      <c r="AD58" s="137"/>
      <c r="AE58" s="337" t="str">
        <f t="shared" si="53"/>
        <v/>
      </c>
      <c r="AG58" s="143">
        <f t="shared" si="51"/>
        <v>3.3921512460613008</v>
      </c>
      <c r="AH58" s="178">
        <f t="shared" si="51"/>
        <v>6.9131578947368419</v>
      </c>
      <c r="AI58" s="178">
        <f t="shared" si="51"/>
        <v>2.1921112554836548</v>
      </c>
      <c r="AJ58" s="178">
        <f t="shared" si="51"/>
        <v>4.2767812406052705</v>
      </c>
      <c r="AK58" s="178">
        <f t="shared" si="51"/>
        <v>5.0834222696549265</v>
      </c>
      <c r="AL58" s="178">
        <f t="shared" si="51"/>
        <v>1.8476054409619906</v>
      </c>
      <c r="AM58" s="178">
        <f t="shared" si="51"/>
        <v>8.7185046907907306</v>
      </c>
      <c r="AN58" s="178">
        <f t="shared" si="51"/>
        <v>5.8071163445539478</v>
      </c>
      <c r="AO58" s="178">
        <f t="shared" si="51"/>
        <v>8.9845051326748013</v>
      </c>
      <c r="AP58" s="178">
        <f t="shared" si="51"/>
        <v>69.814432989690744</v>
      </c>
      <c r="AQ58" s="178">
        <f t="shared" si="51"/>
        <v>10.103928299008389</v>
      </c>
      <c r="AR58" s="178">
        <f t="shared" si="51"/>
        <v>20.016430020283977</v>
      </c>
      <c r="AS58" s="178"/>
      <c r="AT58" s="337"/>
      <c r="AV58" s="123"/>
      <c r="AW58" s="123"/>
    </row>
    <row r="59" spans="1:49" ht="20.100000000000001" customHeight="1" x14ac:dyDescent="0.25">
      <c r="A59" s="139" t="s">
        <v>81</v>
      </c>
      <c r="B59" s="24">
        <v>75.409999999999982</v>
      </c>
      <c r="C59" s="175">
        <v>202.55</v>
      </c>
      <c r="D59" s="175">
        <v>126.27000000000001</v>
      </c>
      <c r="E59" s="175">
        <v>192.72</v>
      </c>
      <c r="F59" s="175">
        <v>183.71</v>
      </c>
      <c r="G59" s="175">
        <v>506.25</v>
      </c>
      <c r="H59" s="175">
        <v>278.89</v>
      </c>
      <c r="I59" s="175">
        <v>2.5899999999999994</v>
      </c>
      <c r="J59" s="175">
        <v>285.61</v>
      </c>
      <c r="K59" s="175">
        <v>32.119999999999997</v>
      </c>
      <c r="L59" s="175">
        <v>108.60000000000004</v>
      </c>
      <c r="M59" s="175">
        <v>358.15000000000009</v>
      </c>
      <c r="N59" s="137"/>
      <c r="O59" s="337" t="str">
        <f t="shared" si="52"/>
        <v/>
      </c>
      <c r="Q59" s="127" t="s">
        <v>81</v>
      </c>
      <c r="R59" s="24">
        <v>26.283999999999999</v>
      </c>
      <c r="S59" s="175">
        <v>140.136</v>
      </c>
      <c r="T59" s="175">
        <v>62.427000000000007</v>
      </c>
      <c r="U59" s="175">
        <v>148.22899999999998</v>
      </c>
      <c r="V59" s="175">
        <v>99.02600000000001</v>
      </c>
      <c r="W59" s="175">
        <v>189.15099999999995</v>
      </c>
      <c r="X59" s="175">
        <v>114.91000000000001</v>
      </c>
      <c r="Y59" s="175">
        <v>15.391</v>
      </c>
      <c r="Z59" s="175">
        <v>141.86099999999999</v>
      </c>
      <c r="AA59" s="175">
        <v>88.779999999999987</v>
      </c>
      <c r="AB59" s="175">
        <v>72.782000000000011</v>
      </c>
      <c r="AC59" s="175">
        <v>256.71899999999999</v>
      </c>
      <c r="AD59" s="137"/>
      <c r="AE59" s="337" t="str">
        <f t="shared" si="53"/>
        <v/>
      </c>
      <c r="AG59" s="143">
        <f t="shared" si="51"/>
        <v>3.485479379392654</v>
      </c>
      <c r="AH59" s="178">
        <f t="shared" si="51"/>
        <v>6.9185880029622302</v>
      </c>
      <c r="AI59" s="178">
        <f t="shared" si="51"/>
        <v>4.9439296745070092</v>
      </c>
      <c r="AJ59" s="178">
        <f t="shared" si="51"/>
        <v>7.6914176006641757</v>
      </c>
      <c r="AK59" s="178">
        <f t="shared" si="51"/>
        <v>5.3903434761308588</v>
      </c>
      <c r="AL59" s="178">
        <f t="shared" si="51"/>
        <v>3.7363160493827152</v>
      </c>
      <c r="AM59" s="178">
        <f t="shared" si="51"/>
        <v>4.120262469073829</v>
      </c>
      <c r="AN59" s="178">
        <f t="shared" si="51"/>
        <v>59.42471042471044</v>
      </c>
      <c r="AO59" s="178">
        <f t="shared" si="51"/>
        <v>4.9669479359966386</v>
      </c>
      <c r="AP59" s="178">
        <f t="shared" si="51"/>
        <v>27.640099626400993</v>
      </c>
      <c r="AQ59" s="178">
        <f t="shared" si="51"/>
        <v>6.7018416206261495</v>
      </c>
      <c r="AR59" s="178">
        <f t="shared" si="51"/>
        <v>7.1679184699148379</v>
      </c>
      <c r="AS59" s="178"/>
      <c r="AT59" s="337"/>
      <c r="AV59" s="123"/>
      <c r="AW59" s="123"/>
    </row>
    <row r="60" spans="1:49" ht="20.100000000000001" customHeight="1" x14ac:dyDescent="0.25">
      <c r="A60" s="139" t="s">
        <v>82</v>
      </c>
      <c r="B60" s="24">
        <v>240.72</v>
      </c>
      <c r="C60" s="175">
        <v>303.53000000000003</v>
      </c>
      <c r="D60" s="175">
        <v>1.4</v>
      </c>
      <c r="E60" s="175">
        <v>199.3</v>
      </c>
      <c r="F60" s="175">
        <v>162.61000000000001</v>
      </c>
      <c r="G60" s="175">
        <v>265.22999999999996</v>
      </c>
      <c r="H60" s="175">
        <v>74.89</v>
      </c>
      <c r="I60" s="175">
        <v>2.6999999999999997</v>
      </c>
      <c r="J60" s="175">
        <v>243.41</v>
      </c>
      <c r="K60" s="175">
        <v>162.79000000000005</v>
      </c>
      <c r="L60" s="175">
        <v>163.68000000000006</v>
      </c>
      <c r="M60" s="175">
        <v>162.12</v>
      </c>
      <c r="N60" s="137"/>
      <c r="O60" s="337" t="str">
        <f t="shared" si="52"/>
        <v/>
      </c>
      <c r="Q60" s="127" t="s">
        <v>82</v>
      </c>
      <c r="R60" s="24">
        <v>80.941000000000003</v>
      </c>
      <c r="S60" s="175">
        <v>133.739</v>
      </c>
      <c r="T60" s="175">
        <v>0.89600000000000013</v>
      </c>
      <c r="U60" s="175">
        <v>99.911000000000001</v>
      </c>
      <c r="V60" s="175">
        <v>62.055999999999997</v>
      </c>
      <c r="W60" s="175">
        <v>42.978000000000009</v>
      </c>
      <c r="X60" s="175">
        <v>73.328000000000003</v>
      </c>
      <c r="Y60" s="175">
        <v>7.7379999999999995</v>
      </c>
      <c r="Z60" s="175">
        <v>45.496000000000002</v>
      </c>
      <c r="AA60" s="175">
        <v>116.032</v>
      </c>
      <c r="AB60" s="175">
        <v>123.81899999999997</v>
      </c>
      <c r="AC60" s="175">
        <v>149.98599999999999</v>
      </c>
      <c r="AD60" s="137"/>
      <c r="AE60" s="337" t="str">
        <f t="shared" si="53"/>
        <v/>
      </c>
      <c r="AG60" s="143">
        <f t="shared" si="51"/>
        <v>3.3624543037554004</v>
      </c>
      <c r="AH60" s="178">
        <f t="shared" si="51"/>
        <v>4.4061213059664608</v>
      </c>
      <c r="AI60" s="178">
        <f t="shared" si="51"/>
        <v>6.4000000000000012</v>
      </c>
      <c r="AJ60" s="178">
        <f t="shared" si="51"/>
        <v>5.0130958354239841</v>
      </c>
      <c r="AK60" s="178">
        <f t="shared" si="51"/>
        <v>3.816247463255642</v>
      </c>
      <c r="AL60" s="178">
        <f t="shared" si="51"/>
        <v>1.6204049315688276</v>
      </c>
      <c r="AM60" s="178">
        <f t="shared" si="51"/>
        <v>9.7914274268927759</v>
      </c>
      <c r="AN60" s="178">
        <f t="shared" si="51"/>
        <v>28.659259259259258</v>
      </c>
      <c r="AO60" s="178">
        <f t="shared" si="51"/>
        <v>1.8691097325500186</v>
      </c>
      <c r="AP60" s="178">
        <f t="shared" si="51"/>
        <v>7.1277105473309144</v>
      </c>
      <c r="AQ60" s="178">
        <f t="shared" si="51"/>
        <v>7.5646994134897314</v>
      </c>
      <c r="AR60" s="178">
        <f t="shared" si="51"/>
        <v>9.2515420676042428</v>
      </c>
      <c r="AS60" s="178"/>
      <c r="AT60" s="337"/>
      <c r="AV60" s="123"/>
      <c r="AW60" s="123"/>
    </row>
    <row r="61" spans="1:49" ht="20.100000000000001" customHeight="1" x14ac:dyDescent="0.25">
      <c r="A61" s="139" t="s">
        <v>83</v>
      </c>
      <c r="B61" s="24">
        <v>134.53000000000003</v>
      </c>
      <c r="C61" s="175">
        <v>176.85999999999999</v>
      </c>
      <c r="D61" s="175">
        <v>203.78999999999996</v>
      </c>
      <c r="E61" s="175">
        <v>75.959999999999994</v>
      </c>
      <c r="F61" s="175">
        <v>86.76</v>
      </c>
      <c r="G61" s="175">
        <v>338.64999999999992</v>
      </c>
      <c r="H61" s="175">
        <v>107.72999999999999</v>
      </c>
      <c r="I61" s="175">
        <v>189.56000000000003</v>
      </c>
      <c r="J61" s="175">
        <v>163.63999999999999</v>
      </c>
      <c r="K61" s="175">
        <v>115.14999999999999</v>
      </c>
      <c r="L61" s="175">
        <v>280.90999999999991</v>
      </c>
      <c r="M61" s="175">
        <v>287.72999999999973</v>
      </c>
      <c r="N61" s="137"/>
      <c r="O61" s="337" t="str">
        <f t="shared" si="52"/>
        <v/>
      </c>
      <c r="Q61" s="127" t="s">
        <v>83</v>
      </c>
      <c r="R61" s="24">
        <v>62.047999999999995</v>
      </c>
      <c r="S61" s="175">
        <v>49.418999999999997</v>
      </c>
      <c r="T61" s="175">
        <v>115.30700000000002</v>
      </c>
      <c r="U61" s="175">
        <v>48.548999999999999</v>
      </c>
      <c r="V61" s="175">
        <v>60.350999999999999</v>
      </c>
      <c r="W61" s="175">
        <v>250.62000000000003</v>
      </c>
      <c r="X61" s="175">
        <v>66.029999999999987</v>
      </c>
      <c r="Y61" s="175">
        <v>58.631000000000007</v>
      </c>
      <c r="Z61" s="175">
        <v>111.59399999999999</v>
      </c>
      <c r="AA61" s="175">
        <v>193.00300000000004</v>
      </c>
      <c r="AB61" s="175">
        <v>285.58600000000001</v>
      </c>
      <c r="AC61" s="175">
        <v>185.32599999999994</v>
      </c>
      <c r="AD61" s="137"/>
      <c r="AE61" s="337" t="str">
        <f t="shared" si="53"/>
        <v/>
      </c>
      <c r="AG61" s="143">
        <f t="shared" si="51"/>
        <v>4.6122054560321102</v>
      </c>
      <c r="AH61" s="178">
        <f t="shared" si="51"/>
        <v>2.7942440348298092</v>
      </c>
      <c r="AI61" s="178">
        <f t="shared" ref="AI61:AR63" si="54">IF(T61="","",(T61/D61)*10)</f>
        <v>5.6581284655773123</v>
      </c>
      <c r="AJ61" s="178">
        <f t="shared" si="54"/>
        <v>6.3913902053712492</v>
      </c>
      <c r="AK61" s="178">
        <f t="shared" si="54"/>
        <v>6.9560857538035954</v>
      </c>
      <c r="AL61" s="178">
        <f t="shared" si="54"/>
        <v>7.400561051232839</v>
      </c>
      <c r="AM61" s="178">
        <f t="shared" si="54"/>
        <v>6.129211918685602</v>
      </c>
      <c r="AN61" s="178">
        <f t="shared" si="54"/>
        <v>3.0930048533445875</v>
      </c>
      <c r="AO61" s="178">
        <f t="shared" si="54"/>
        <v>6.8194817892935706</v>
      </c>
      <c r="AP61" s="178">
        <f t="shared" si="54"/>
        <v>16.76100738167608</v>
      </c>
      <c r="AQ61" s="178">
        <f t="shared" si="54"/>
        <v>10.166459008223278</v>
      </c>
      <c r="AR61" s="178">
        <f t="shared" si="54"/>
        <v>6.4409689639592713</v>
      </c>
      <c r="AS61" s="178"/>
      <c r="AT61" s="337"/>
      <c r="AV61" s="123"/>
      <c r="AW61" s="123"/>
    </row>
    <row r="62" spans="1:49" ht="20.100000000000001" customHeight="1" thickBot="1" x14ac:dyDescent="0.3">
      <c r="A62" s="140" t="s">
        <v>84</v>
      </c>
      <c r="B62" s="26">
        <v>93.24</v>
      </c>
      <c r="C62" s="176">
        <v>124.46000000000001</v>
      </c>
      <c r="D62" s="176">
        <v>113.12</v>
      </c>
      <c r="E62" s="176">
        <v>110.57000000000001</v>
      </c>
      <c r="F62" s="176">
        <v>72.960000000000008</v>
      </c>
      <c r="G62" s="176">
        <v>208.45</v>
      </c>
      <c r="H62" s="176">
        <v>87.240000000000009</v>
      </c>
      <c r="I62" s="176">
        <v>106.97</v>
      </c>
      <c r="J62" s="176">
        <v>115.36</v>
      </c>
      <c r="K62" s="176">
        <v>163.49999999999997</v>
      </c>
      <c r="L62" s="176">
        <v>144.71999999999991</v>
      </c>
      <c r="M62" s="176">
        <v>71.05</v>
      </c>
      <c r="N62" s="141"/>
      <c r="O62" s="337" t="str">
        <f t="shared" si="52"/>
        <v/>
      </c>
      <c r="Q62" s="128" t="s">
        <v>84</v>
      </c>
      <c r="R62" s="24">
        <v>30.416</v>
      </c>
      <c r="S62" s="175">
        <v>47.312999999999995</v>
      </c>
      <c r="T62" s="175">
        <v>23.595999999999997</v>
      </c>
      <c r="U62" s="175">
        <v>78.717000000000013</v>
      </c>
      <c r="V62" s="175">
        <v>56.821999999999996</v>
      </c>
      <c r="W62" s="175">
        <v>94.972999999999999</v>
      </c>
      <c r="X62" s="175">
        <v>72.218000000000018</v>
      </c>
      <c r="Y62" s="175">
        <v>81.169000000000011</v>
      </c>
      <c r="Z62" s="175">
        <v>81.001999999999995</v>
      </c>
      <c r="AA62" s="175">
        <v>103.39299999999999</v>
      </c>
      <c r="AB62" s="175">
        <v>78.418999999999969</v>
      </c>
      <c r="AC62" s="175">
        <v>91.548000000000016</v>
      </c>
      <c r="AD62" s="411"/>
      <c r="AE62" s="337" t="str">
        <f t="shared" si="53"/>
        <v/>
      </c>
      <c r="AG62" s="143">
        <f t="shared" si="51"/>
        <v>3.2621192621192625</v>
      </c>
      <c r="AH62" s="178">
        <f t="shared" si="51"/>
        <v>3.8014623172103477</v>
      </c>
      <c r="AI62" s="178">
        <f t="shared" si="54"/>
        <v>2.0859264497878356</v>
      </c>
      <c r="AJ62" s="178">
        <f t="shared" si="54"/>
        <v>7.1192005064664921</v>
      </c>
      <c r="AK62" s="178">
        <f t="shared" si="54"/>
        <v>7.7881030701754375</v>
      </c>
      <c r="AL62" s="178">
        <f t="shared" si="54"/>
        <v>4.5561525545694419</v>
      </c>
      <c r="AM62" s="178">
        <f t="shared" si="54"/>
        <v>8.2780834479596539</v>
      </c>
      <c r="AN62" s="178">
        <f t="shared" si="54"/>
        <v>7.588015331401329</v>
      </c>
      <c r="AO62" s="178">
        <f t="shared" si="54"/>
        <v>7.0216712898751732</v>
      </c>
      <c r="AP62" s="178">
        <f t="shared" si="54"/>
        <v>6.3237308868501527</v>
      </c>
      <c r="AQ62" s="178">
        <f t="shared" si="54"/>
        <v>5.4186705362078502</v>
      </c>
      <c r="AR62" s="178">
        <f t="shared" si="54"/>
        <v>12.885010555946518</v>
      </c>
      <c r="AS62" s="178"/>
      <c r="AT62" s="337"/>
      <c r="AV62" s="123"/>
      <c r="AW62" s="123"/>
    </row>
    <row r="63" spans="1:49" ht="20.100000000000001" customHeight="1" thickBot="1" x14ac:dyDescent="0.3">
      <c r="A63" s="41" t="str">
        <f>A19</f>
        <v>jan-abril</v>
      </c>
      <c r="B63" s="193">
        <f>SUM(B51:B54)</f>
        <v>960.53</v>
      </c>
      <c r="C63" s="194">
        <f t="shared" ref="C63:N63" si="55">SUM(C51:C54)</f>
        <v>1225.82</v>
      </c>
      <c r="D63" s="194">
        <f t="shared" si="55"/>
        <v>482.83</v>
      </c>
      <c r="E63" s="194">
        <f t="shared" si="55"/>
        <v>2012.5399999999997</v>
      </c>
      <c r="F63" s="194">
        <f t="shared" si="55"/>
        <v>739.2600000000001</v>
      </c>
      <c r="G63" s="194">
        <f t="shared" si="55"/>
        <v>359.16</v>
      </c>
      <c r="H63" s="194">
        <f t="shared" si="55"/>
        <v>383.66999999999996</v>
      </c>
      <c r="I63" s="194">
        <f t="shared" si="55"/>
        <v>692.43000000000006</v>
      </c>
      <c r="J63" s="194">
        <f t="shared" si="55"/>
        <v>383.62</v>
      </c>
      <c r="K63" s="194">
        <f t="shared" si="55"/>
        <v>593.89999999999986</v>
      </c>
      <c r="L63" s="194">
        <f t="shared" si="55"/>
        <v>678.14</v>
      </c>
      <c r="M63" s="194">
        <f t="shared" si="55"/>
        <v>652.48</v>
      </c>
      <c r="N63" s="195">
        <f t="shared" si="55"/>
        <v>699.94999999999982</v>
      </c>
      <c r="O63" s="407">
        <f t="shared" si="52"/>
        <v>7.2753187837174771E-2</v>
      </c>
      <c r="Q63" s="127"/>
      <c r="R63" s="193">
        <f>SUM(R51:R54)</f>
        <v>262.35500000000002</v>
      </c>
      <c r="S63" s="194">
        <f t="shared" ref="S63:AD63" si="56">SUM(S51:S54)</f>
        <v>484.44399999999996</v>
      </c>
      <c r="T63" s="194">
        <f t="shared" si="56"/>
        <v>242.53599999999997</v>
      </c>
      <c r="U63" s="194">
        <f t="shared" si="56"/>
        <v>387.70000000000005</v>
      </c>
      <c r="V63" s="194">
        <f t="shared" si="56"/>
        <v>349.36299999999994</v>
      </c>
      <c r="W63" s="194">
        <f t="shared" si="56"/>
        <v>204.33599999999998</v>
      </c>
      <c r="X63" s="194">
        <f t="shared" si="56"/>
        <v>310.00700000000001</v>
      </c>
      <c r="Y63" s="194">
        <f t="shared" si="56"/>
        <v>448.08900000000006</v>
      </c>
      <c r="Z63" s="194">
        <f t="shared" si="56"/>
        <v>332.07400000000001</v>
      </c>
      <c r="AA63" s="194">
        <f t="shared" si="56"/>
        <v>547.83199999999988</v>
      </c>
      <c r="AB63" s="194">
        <f t="shared" si="56"/>
        <v>1062.4590000000001</v>
      </c>
      <c r="AC63" s="194">
        <f t="shared" si="56"/>
        <v>580.83100000000013</v>
      </c>
      <c r="AD63" s="412">
        <f t="shared" si="56"/>
        <v>796.06400000000008</v>
      </c>
      <c r="AE63" s="407">
        <f t="shared" si="53"/>
        <v>0.370560455623064</v>
      </c>
      <c r="AG63" s="198">
        <f t="shared" si="51"/>
        <v>2.7313566468512178</v>
      </c>
      <c r="AH63" s="199">
        <f t="shared" si="51"/>
        <v>3.9519994779005074</v>
      </c>
      <c r="AI63" s="199">
        <f t="shared" si="54"/>
        <v>5.0232172814448148</v>
      </c>
      <c r="AJ63" s="199">
        <f t="shared" si="54"/>
        <v>1.9264213382094273</v>
      </c>
      <c r="AK63" s="199">
        <f t="shared" si="54"/>
        <v>4.7258474690907111</v>
      </c>
      <c r="AL63" s="199">
        <f t="shared" si="54"/>
        <v>5.6892749749415295</v>
      </c>
      <c r="AM63" s="199">
        <f t="shared" si="54"/>
        <v>8.0800427450673755</v>
      </c>
      <c r="AN63" s="199">
        <f t="shared" si="54"/>
        <v>6.4712534118972318</v>
      </c>
      <c r="AO63" s="199">
        <f t="shared" si="54"/>
        <v>8.6563265731713681</v>
      </c>
      <c r="AP63" s="199">
        <f t="shared" si="54"/>
        <v>9.2243138575517776</v>
      </c>
      <c r="AQ63" s="199">
        <f t="shared" si="54"/>
        <v>15.667251599964612</v>
      </c>
      <c r="AR63" s="199">
        <f t="shared" si="54"/>
        <v>8.9018973761647882</v>
      </c>
      <c r="AS63" s="199">
        <f>IF(AD63="","",(AD63/N63)*10)</f>
        <v>11.373155225373246</v>
      </c>
      <c r="AT63" s="407">
        <f t="shared" ref="AT63:AT67" si="57">IF(AS63="","",(AS63-AR63)/AR63)</f>
        <v>0.27761023799548135</v>
      </c>
      <c r="AV63" s="123"/>
      <c r="AW63" s="123"/>
    </row>
    <row r="64" spans="1:49" ht="20.100000000000001" customHeight="1" x14ac:dyDescent="0.25">
      <c r="A64" s="139" t="s">
        <v>85</v>
      </c>
      <c r="B64" s="24">
        <f>SUM(B51:B53)</f>
        <v>510.83</v>
      </c>
      <c r="C64" s="175">
        <f>SUM(C51:C53)</f>
        <v>1024.79</v>
      </c>
      <c r="D64" s="175">
        <f>SUM(D51:D53)</f>
        <v>450.64</v>
      </c>
      <c r="E64" s="175">
        <f t="shared" ref="E64:N64" si="58">SUM(E51:E53)</f>
        <v>1578.6399999999999</v>
      </c>
      <c r="F64" s="175">
        <f t="shared" si="58"/>
        <v>623.19000000000005</v>
      </c>
      <c r="G64" s="175">
        <f t="shared" si="58"/>
        <v>256.62</v>
      </c>
      <c r="H64" s="175">
        <f t="shared" si="58"/>
        <v>278.10999999999996</v>
      </c>
      <c r="I64" s="175">
        <f t="shared" si="58"/>
        <v>682.05000000000007</v>
      </c>
      <c r="J64" s="175">
        <f t="shared" si="58"/>
        <v>363.4</v>
      </c>
      <c r="K64" s="175">
        <f t="shared" si="58"/>
        <v>324.84000000000003</v>
      </c>
      <c r="L64" s="175">
        <f t="shared" si="58"/>
        <v>666.59</v>
      </c>
      <c r="M64" s="175">
        <f t="shared" si="58"/>
        <v>423.33999999999992</v>
      </c>
      <c r="N64" s="175">
        <f t="shared" si="58"/>
        <v>618.80999999999983</v>
      </c>
      <c r="O64" s="407">
        <f t="shared" si="52"/>
        <v>0.46173288609628182</v>
      </c>
      <c r="Q64" s="126" t="s">
        <v>85</v>
      </c>
      <c r="R64" s="24">
        <f>SUM(R51:R53)</f>
        <v>176.74100000000001</v>
      </c>
      <c r="S64" s="175">
        <f t="shared" ref="S64:AD64" si="59">SUM(S51:S53)</f>
        <v>391.447</v>
      </c>
      <c r="T64" s="175">
        <f t="shared" si="59"/>
        <v>211.98399999999998</v>
      </c>
      <c r="U64" s="175">
        <f t="shared" si="59"/>
        <v>232.916</v>
      </c>
      <c r="V64" s="175">
        <f t="shared" si="59"/>
        <v>266.57599999999996</v>
      </c>
      <c r="W64" s="175">
        <f t="shared" si="59"/>
        <v>129.57999999999998</v>
      </c>
      <c r="X64" s="175">
        <f t="shared" si="59"/>
        <v>229.95</v>
      </c>
      <c r="Y64" s="175">
        <f t="shared" si="59"/>
        <v>393.07100000000003</v>
      </c>
      <c r="Z64" s="175">
        <f t="shared" si="59"/>
        <v>307.45100000000002</v>
      </c>
      <c r="AA64" s="175">
        <f t="shared" si="59"/>
        <v>425.43199999999996</v>
      </c>
      <c r="AB64" s="175">
        <f t="shared" si="59"/>
        <v>1032.018</v>
      </c>
      <c r="AC64" s="175">
        <f t="shared" si="59"/>
        <v>381.04300000000006</v>
      </c>
      <c r="AD64" s="175">
        <f t="shared" si="59"/>
        <v>632.37599999999998</v>
      </c>
      <c r="AE64" s="407">
        <f t="shared" si="53"/>
        <v>0.65959222449959687</v>
      </c>
      <c r="AG64" s="142">
        <f t="shared" si="51"/>
        <v>3.4598790204177519</v>
      </c>
      <c r="AH64" s="177">
        <f t="shared" si="51"/>
        <v>3.819777710555333</v>
      </c>
      <c r="AI64" s="177">
        <f t="shared" si="51"/>
        <v>4.7040653293094268</v>
      </c>
      <c r="AJ64" s="177">
        <f t="shared" si="51"/>
        <v>1.4754218821263874</v>
      </c>
      <c r="AK64" s="177">
        <f t="shared" si="51"/>
        <v>4.2776039410131732</v>
      </c>
      <c r="AL64" s="177">
        <f t="shared" si="51"/>
        <v>5.0494895175746235</v>
      </c>
      <c r="AM64" s="177">
        <f t="shared" si="51"/>
        <v>8.2683110999244906</v>
      </c>
      <c r="AN64" s="177">
        <f t="shared" si="51"/>
        <v>5.7630818854922659</v>
      </c>
      <c r="AO64" s="177">
        <f t="shared" si="51"/>
        <v>8.4604017611447464</v>
      </c>
      <c r="AP64" s="177">
        <f t="shared" si="51"/>
        <v>13.096662972540326</v>
      </c>
      <c r="AQ64" s="177">
        <f t="shared" si="51"/>
        <v>15.482050435800117</v>
      </c>
      <c r="AR64" s="177">
        <f t="shared" si="51"/>
        <v>9.0008740019842239</v>
      </c>
      <c r="AS64" s="177">
        <f t="shared" si="51"/>
        <v>10.219227226450771</v>
      </c>
      <c r="AT64" s="407">
        <f t="shared" si="57"/>
        <v>0.13535943556125368</v>
      </c>
    </row>
    <row r="65" spans="1:46" ht="20.100000000000001" customHeight="1" x14ac:dyDescent="0.25">
      <c r="A65" s="139" t="s">
        <v>86</v>
      </c>
      <c r="B65" s="24">
        <f>SUM(B54:B56)</f>
        <v>652.52</v>
      </c>
      <c r="C65" s="175">
        <f>SUM(C54:C56)</f>
        <v>482.78000000000003</v>
      </c>
      <c r="D65" s="175">
        <f>SUM(D54:D56)</f>
        <v>1177.5499999999997</v>
      </c>
      <c r="E65" s="175">
        <f t="shared" ref="E65:M65" si="60">SUM(E54:E56)</f>
        <v>639.50999999999988</v>
      </c>
      <c r="F65" s="175">
        <f t="shared" si="60"/>
        <v>1211.1999999999998</v>
      </c>
      <c r="G65" s="175">
        <f t="shared" si="60"/>
        <v>771.18000000000006</v>
      </c>
      <c r="H65" s="175">
        <f t="shared" si="60"/>
        <v>1169.0899999999999</v>
      </c>
      <c r="I65" s="175">
        <f t="shared" si="60"/>
        <v>131.77999999999997</v>
      </c>
      <c r="J65" s="175">
        <f t="shared" si="60"/>
        <v>690.83</v>
      </c>
      <c r="K65" s="175">
        <f t="shared" si="60"/>
        <v>894.35999999999967</v>
      </c>
      <c r="L65" s="175">
        <f t="shared" si="60"/>
        <v>193.45999999999995</v>
      </c>
      <c r="M65" s="175">
        <f t="shared" si="60"/>
        <v>587.17000000000007</v>
      </c>
      <c r="N65" s="175" t="str">
        <f>IF(N56="","",SUM(N54:N56))</f>
        <v/>
      </c>
      <c r="O65" s="337" t="str">
        <f t="shared" si="52"/>
        <v/>
      </c>
      <c r="Q65" s="127" t="s">
        <v>86</v>
      </c>
      <c r="R65" s="24">
        <f>SUM(R54:R56)</f>
        <v>172.44200000000001</v>
      </c>
      <c r="S65" s="175">
        <f t="shared" ref="S65:AC65" si="61">SUM(S54:S56)</f>
        <v>186.90999999999997</v>
      </c>
      <c r="T65" s="175">
        <f t="shared" si="61"/>
        <v>317.54300000000001</v>
      </c>
      <c r="U65" s="175">
        <f t="shared" si="61"/>
        <v>273.15200000000004</v>
      </c>
      <c r="V65" s="175">
        <f t="shared" si="61"/>
        <v>274.7589999999999</v>
      </c>
      <c r="W65" s="175">
        <f t="shared" si="61"/>
        <v>324.92199999999997</v>
      </c>
      <c r="X65" s="175">
        <f t="shared" si="61"/>
        <v>316.45400000000001</v>
      </c>
      <c r="Y65" s="175">
        <f t="shared" si="61"/>
        <v>218.61900000000003</v>
      </c>
      <c r="Z65" s="175">
        <f t="shared" si="61"/>
        <v>473.084</v>
      </c>
      <c r="AA65" s="175">
        <f t="shared" si="61"/>
        <v>407.07599999999996</v>
      </c>
      <c r="AB65" s="175">
        <f t="shared" si="61"/>
        <v>151.21100000000001</v>
      </c>
      <c r="AC65" s="175">
        <f t="shared" si="61"/>
        <v>1125.3350000000005</v>
      </c>
      <c r="AD65" s="175"/>
      <c r="AE65" s="337"/>
      <c r="AG65" s="143">
        <f t="shared" si="51"/>
        <v>2.6427082694783306</v>
      </c>
      <c r="AH65" s="178">
        <f t="shared" si="51"/>
        <v>3.8715356891337658</v>
      </c>
      <c r="AI65" s="178">
        <f t="shared" si="51"/>
        <v>2.6966413315782778</v>
      </c>
      <c r="AJ65" s="178">
        <f t="shared" si="51"/>
        <v>4.2712701912401698</v>
      </c>
      <c r="AK65" s="178">
        <f t="shared" si="51"/>
        <v>2.2684857992073972</v>
      </c>
      <c r="AL65" s="178">
        <f t="shared" si="51"/>
        <v>4.2133094737934069</v>
      </c>
      <c r="AM65" s="178">
        <f t="shared" si="51"/>
        <v>2.7068403630173901</v>
      </c>
      <c r="AN65" s="178">
        <f t="shared" si="51"/>
        <v>16.589694946122332</v>
      </c>
      <c r="AO65" s="178">
        <f t="shared" si="51"/>
        <v>6.8480523428339826</v>
      </c>
      <c r="AP65" s="178">
        <f t="shared" si="51"/>
        <v>4.5515899637729786</v>
      </c>
      <c r="AQ65" s="178">
        <f t="shared" si="51"/>
        <v>7.8161377028843191</v>
      </c>
      <c r="AR65" s="178">
        <f t="shared" si="51"/>
        <v>19.165403545821491</v>
      </c>
      <c r="AS65" s="178"/>
      <c r="AT65" s="337"/>
    </row>
    <row r="66" spans="1:46" ht="20.100000000000001" customHeight="1" x14ac:dyDescent="0.25">
      <c r="A66" s="139" t="s">
        <v>87</v>
      </c>
      <c r="B66" s="24">
        <f>SUM(B57:B59)</f>
        <v>1111.72</v>
      </c>
      <c r="C66" s="175">
        <f>SUM(C57:C59)</f>
        <v>461.55</v>
      </c>
      <c r="D66" s="175">
        <f>SUM(D57:D59)</f>
        <v>1146.69</v>
      </c>
      <c r="E66" s="175">
        <f t="shared" ref="E66:M66" si="62">SUM(E57:E59)</f>
        <v>632.67000000000007</v>
      </c>
      <c r="F66" s="175">
        <f t="shared" si="62"/>
        <v>431.12000000000012</v>
      </c>
      <c r="G66" s="175">
        <f t="shared" si="62"/>
        <v>1179.42</v>
      </c>
      <c r="H66" s="175">
        <f t="shared" si="62"/>
        <v>572.79999999999995</v>
      </c>
      <c r="I66" s="175">
        <f t="shared" si="62"/>
        <v>330.81000000000006</v>
      </c>
      <c r="J66" s="175">
        <f t="shared" si="62"/>
        <v>431.05</v>
      </c>
      <c r="K66" s="175">
        <f t="shared" si="62"/>
        <v>211.81999999999996</v>
      </c>
      <c r="L66" s="175">
        <f t="shared" si="62"/>
        <v>449.86999999999995</v>
      </c>
      <c r="M66" s="175">
        <f t="shared" si="62"/>
        <v>498.8900000000001</v>
      </c>
      <c r="N66" s="175" t="str">
        <f>IF(N57="","",SUM(N55:N57))</f>
        <v/>
      </c>
      <c r="O66" s="337" t="str">
        <f t="shared" si="52"/>
        <v/>
      </c>
      <c r="Q66" s="127" t="s">
        <v>87</v>
      </c>
      <c r="R66" s="24">
        <f>SUM(R57:R59)</f>
        <v>376.84800000000001</v>
      </c>
      <c r="S66" s="175">
        <f t="shared" ref="S66:AC66" si="63">SUM(S57:S59)</f>
        <v>361.52099999999996</v>
      </c>
      <c r="T66" s="175">
        <f t="shared" si="63"/>
        <v>353.411</v>
      </c>
      <c r="U66" s="175">
        <f t="shared" si="63"/>
        <v>296.82099999999997</v>
      </c>
      <c r="V66" s="175">
        <f t="shared" si="63"/>
        <v>289.45600000000002</v>
      </c>
      <c r="W66" s="175">
        <f t="shared" si="63"/>
        <v>340.12899999999996</v>
      </c>
      <c r="X66" s="175">
        <f t="shared" si="63"/>
        <v>363.57</v>
      </c>
      <c r="Y66" s="175">
        <f t="shared" si="63"/>
        <v>267.97200000000004</v>
      </c>
      <c r="Z66" s="175">
        <f t="shared" si="63"/>
        <v>304.03699999999998</v>
      </c>
      <c r="AA66" s="175">
        <f t="shared" si="63"/>
        <v>218.93900000000002</v>
      </c>
      <c r="AB66" s="175">
        <f t="shared" si="63"/>
        <v>237.03700000000001</v>
      </c>
      <c r="AC66" s="175">
        <f t="shared" si="63"/>
        <v>470.44100000000003</v>
      </c>
      <c r="AD66" s="175"/>
      <c r="AE66" s="337"/>
      <c r="AG66" s="143">
        <f t="shared" si="51"/>
        <v>3.3897744036268125</v>
      </c>
      <c r="AH66" s="178">
        <f t="shared" si="51"/>
        <v>7.8327591810204735</v>
      </c>
      <c r="AI66" s="178">
        <f t="shared" si="51"/>
        <v>3.0820099590996692</v>
      </c>
      <c r="AJ66" s="178">
        <f t="shared" si="51"/>
        <v>4.691561161426967</v>
      </c>
      <c r="AK66" s="178">
        <f t="shared" si="51"/>
        <v>6.7140471330488012</v>
      </c>
      <c r="AL66" s="178">
        <f t="shared" si="51"/>
        <v>2.883866646317681</v>
      </c>
      <c r="AM66" s="178">
        <f t="shared" si="51"/>
        <v>6.3472416201117321</v>
      </c>
      <c r="AN66" s="178">
        <f t="shared" si="51"/>
        <v>8.1004806384329378</v>
      </c>
      <c r="AO66" s="178">
        <f t="shared" si="51"/>
        <v>7.0534044774388116</v>
      </c>
      <c r="AP66" s="178">
        <f t="shared" si="51"/>
        <v>10.33608724388632</v>
      </c>
      <c r="AQ66" s="178">
        <f t="shared" si="51"/>
        <v>5.2690110476359839</v>
      </c>
      <c r="AR66" s="178">
        <f t="shared" si="51"/>
        <v>9.4297540539998774</v>
      </c>
      <c r="AS66" s="178"/>
      <c r="AT66" s="337"/>
    </row>
    <row r="67" spans="1:46" ht="20.100000000000001" customHeight="1" thickBot="1" x14ac:dyDescent="0.3">
      <c r="A67" s="140" t="s">
        <v>88</v>
      </c>
      <c r="B67" s="26">
        <f>SUM(B60:B62)</f>
        <v>468.49</v>
      </c>
      <c r="C67" s="176">
        <f>SUM(C60:C62)</f>
        <v>604.85</v>
      </c>
      <c r="D67" s="176">
        <f>IF(D62="","",SUM(D60:D62))</f>
        <v>318.30999999999995</v>
      </c>
      <c r="E67" s="176">
        <f t="shared" ref="E67:N67" si="64">IF(E62="","",SUM(E60:E62))</f>
        <v>385.83</v>
      </c>
      <c r="F67" s="176">
        <f t="shared" si="64"/>
        <v>322.33000000000004</v>
      </c>
      <c r="G67" s="176">
        <f t="shared" si="64"/>
        <v>812.32999999999993</v>
      </c>
      <c r="H67" s="176">
        <f t="shared" si="64"/>
        <v>269.86</v>
      </c>
      <c r="I67" s="176">
        <f t="shared" si="64"/>
        <v>299.23</v>
      </c>
      <c r="J67" s="176">
        <f t="shared" si="64"/>
        <v>522.41</v>
      </c>
      <c r="K67" s="176">
        <f t="shared" si="64"/>
        <v>441.44000000000005</v>
      </c>
      <c r="L67" s="176">
        <f t="shared" si="64"/>
        <v>589.30999999999995</v>
      </c>
      <c r="M67" s="176">
        <f t="shared" si="64"/>
        <v>520.89999999999975</v>
      </c>
      <c r="N67" s="176" t="str">
        <f t="shared" si="64"/>
        <v/>
      </c>
      <c r="O67" s="349" t="str">
        <f t="shared" si="52"/>
        <v/>
      </c>
      <c r="Q67" s="128" t="s">
        <v>88</v>
      </c>
      <c r="R67" s="26">
        <f>SUM(R60:R62)</f>
        <v>173.405</v>
      </c>
      <c r="S67" s="176">
        <f t="shared" ref="S67:AC67" si="65">SUM(S60:S62)</f>
        <v>230.471</v>
      </c>
      <c r="T67" s="176">
        <f t="shared" si="65"/>
        <v>139.79900000000001</v>
      </c>
      <c r="U67" s="176">
        <f t="shared" si="65"/>
        <v>227.17700000000002</v>
      </c>
      <c r="V67" s="176">
        <f t="shared" si="65"/>
        <v>179.22899999999998</v>
      </c>
      <c r="W67" s="176">
        <f t="shared" si="65"/>
        <v>388.57100000000008</v>
      </c>
      <c r="X67" s="176">
        <f t="shared" si="65"/>
        <v>211.57600000000002</v>
      </c>
      <c r="Y67" s="176">
        <f t="shared" si="65"/>
        <v>147.53800000000001</v>
      </c>
      <c r="Z67" s="176">
        <f t="shared" si="65"/>
        <v>238.09199999999998</v>
      </c>
      <c r="AA67" s="176">
        <f t="shared" si="65"/>
        <v>412.428</v>
      </c>
      <c r="AB67" s="176">
        <f t="shared" si="65"/>
        <v>487.82399999999996</v>
      </c>
      <c r="AC67" s="176">
        <f t="shared" si="65"/>
        <v>426.8599999999999</v>
      </c>
      <c r="AD67" s="176"/>
      <c r="AE67" s="349"/>
      <c r="AG67" s="144">
        <f t="shared" ref="AG67:AH67" si="66">(R67/B67)*10</f>
        <v>3.7013596875066703</v>
      </c>
      <c r="AH67" s="179">
        <f t="shared" si="66"/>
        <v>3.8103827395221956</v>
      </c>
      <c r="AI67" s="179">
        <f t="shared" ref="AI67:AS67" si="67">IF(T62="","",(T67/D67)*10)</f>
        <v>4.3919135434010883</v>
      </c>
      <c r="AJ67" s="179">
        <f t="shared" si="67"/>
        <v>5.8880076717725425</v>
      </c>
      <c r="AK67" s="179">
        <f t="shared" si="67"/>
        <v>5.5604194459094707</v>
      </c>
      <c r="AL67" s="179">
        <f t="shared" si="67"/>
        <v>4.7834131449041664</v>
      </c>
      <c r="AM67" s="179">
        <f t="shared" si="67"/>
        <v>7.840213444008004</v>
      </c>
      <c r="AN67" s="179">
        <f t="shared" si="67"/>
        <v>4.9305885105103098</v>
      </c>
      <c r="AO67" s="179">
        <f t="shared" si="67"/>
        <v>4.5575697249286957</v>
      </c>
      <c r="AP67" s="179">
        <f t="shared" si="67"/>
        <v>9.3427872417542588</v>
      </c>
      <c r="AQ67" s="179">
        <f t="shared" si="67"/>
        <v>8.2778843053740818</v>
      </c>
      <c r="AR67" s="179">
        <f t="shared" si="67"/>
        <v>8.1946630831253628</v>
      </c>
      <c r="AS67" s="179" t="str">
        <f t="shared" si="67"/>
        <v/>
      </c>
      <c r="AT67" s="349" t="str">
        <f t="shared" si="57"/>
        <v/>
      </c>
    </row>
    <row r="69" spans="1:46" x14ac:dyDescent="0.25"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</row>
    <row r="70" spans="1:46" x14ac:dyDescent="0.2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R42:AC45 B64:M67 R64:AC67 R20:AB23 B21:N23 B20:M20 AC20:AC23 M42:M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workbookViewId="0">
      <selection activeCell="S8" sqref="S8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style="49" customWidth="1"/>
    <col min="8" max="8" width="1.85546875" customWidth="1"/>
    <col min="11" max="12" width="9.140625" customWidth="1"/>
    <col min="13" max="13" width="10.85546875" style="49" customWidth="1"/>
    <col min="14" max="14" width="1.85546875" customWidth="1"/>
    <col min="16" max="16" width="9.140625" style="40"/>
    <col min="17" max="17" width="10.85546875" style="49" customWidth="1"/>
  </cols>
  <sheetData>
    <row r="1" spans="1:20" ht="15.75" x14ac:dyDescent="0.25">
      <c r="A1" s="5" t="s">
        <v>24</v>
      </c>
    </row>
    <row r="3" spans="1:20" ht="8.25" customHeight="1" thickBot="1" x14ac:dyDescent="0.3">
      <c r="Q3" s="63"/>
    </row>
    <row r="4" spans="1:20" x14ac:dyDescent="0.25">
      <c r="A4" s="437" t="s">
        <v>3</v>
      </c>
      <c r="B4" s="451"/>
      <c r="C4" s="454" t="s">
        <v>1</v>
      </c>
      <c r="D4" s="455"/>
      <c r="E4" s="450" t="s">
        <v>104</v>
      </c>
      <c r="F4" s="450"/>
      <c r="G4" s="148" t="s">
        <v>0</v>
      </c>
      <c r="I4" s="456">
        <v>1000</v>
      </c>
      <c r="J4" s="450"/>
      <c r="K4" s="448" t="s">
        <v>104</v>
      </c>
      <c r="L4" s="449"/>
      <c r="M4" s="148" t="s">
        <v>0</v>
      </c>
      <c r="O4" s="462" t="s">
        <v>22</v>
      </c>
      <c r="P4" s="450"/>
      <c r="Q4" s="148" t="s">
        <v>0</v>
      </c>
    </row>
    <row r="5" spans="1:20" x14ac:dyDescent="0.25">
      <c r="A5" s="452"/>
      <c r="B5" s="453"/>
      <c r="C5" s="457" t="s">
        <v>151</v>
      </c>
      <c r="D5" s="458"/>
      <c r="E5" s="459" t="str">
        <f>C5</f>
        <v>jan-abril</v>
      </c>
      <c r="F5" s="459"/>
      <c r="G5" s="149" t="s">
        <v>133</v>
      </c>
      <c r="I5" s="460" t="str">
        <f>C5</f>
        <v>jan-abril</v>
      </c>
      <c r="J5" s="459"/>
      <c r="K5" s="461" t="str">
        <f>C5</f>
        <v>jan-abril</v>
      </c>
      <c r="L5" s="447"/>
      <c r="M5" s="149" t="str">
        <f>G5</f>
        <v>2022 /2021</v>
      </c>
      <c r="O5" s="460" t="str">
        <f>C5</f>
        <v>jan-abril</v>
      </c>
      <c r="P5" s="458"/>
      <c r="Q5" s="149" t="str">
        <f>G5</f>
        <v>2022 /2021</v>
      </c>
    </row>
    <row r="6" spans="1:20" ht="19.5" customHeight="1" x14ac:dyDescent="0.25">
      <c r="A6" s="452"/>
      <c r="B6" s="453"/>
      <c r="C6" s="159">
        <v>2021</v>
      </c>
      <c r="D6" s="157">
        <v>2022</v>
      </c>
      <c r="E6" s="155">
        <f>C6</f>
        <v>2021</v>
      </c>
      <c r="F6" s="157">
        <f>D6</f>
        <v>2022</v>
      </c>
      <c r="G6" s="149" t="s">
        <v>1</v>
      </c>
      <c r="I6" s="21">
        <f>C6</f>
        <v>2021</v>
      </c>
      <c r="J6" s="158">
        <f>D6</f>
        <v>2022</v>
      </c>
      <c r="K6" s="156">
        <f>E6</f>
        <v>2021</v>
      </c>
      <c r="L6" s="157">
        <f>D6</f>
        <v>2022</v>
      </c>
      <c r="M6" s="322">
        <v>1000</v>
      </c>
      <c r="O6" s="50">
        <f>C6</f>
        <v>2021</v>
      </c>
      <c r="P6" s="158">
        <f>D6</f>
        <v>2022</v>
      </c>
      <c r="Q6" s="149"/>
    </row>
    <row r="7" spans="1:20" ht="19.5" customHeight="1" x14ac:dyDescent="0.25">
      <c r="A7" s="28" t="s">
        <v>116</v>
      </c>
      <c r="B7" s="20"/>
      <c r="C7" s="249">
        <f>C8+C9</f>
        <v>464957.80000000016</v>
      </c>
      <c r="D7" s="250">
        <f>D8+D9</f>
        <v>460267.20999999973</v>
      </c>
      <c r="E7" s="260">
        <f t="shared" ref="E7" si="0">C7/$C$20</f>
        <v>0.43945164009163806</v>
      </c>
      <c r="F7" s="261">
        <f t="shared" ref="F7" si="1">D7/$D$20</f>
        <v>0.45141139418421011</v>
      </c>
      <c r="G7" s="65">
        <f>(D7-C7)/C7</f>
        <v>-1.0088205854381692E-2</v>
      </c>
      <c r="I7" s="270">
        <f>I8+I9</f>
        <v>129945.94899999998</v>
      </c>
      <c r="J7" s="271">
        <f>J8+J9</f>
        <v>133710.78999999986</v>
      </c>
      <c r="K7" s="277">
        <f t="shared" ref="K7" si="2">I7/$I$20</f>
        <v>0.45601402499326749</v>
      </c>
      <c r="L7" s="278">
        <f t="shared" ref="L7" si="3">J7/$J$20</f>
        <v>0.46790057266408502</v>
      </c>
      <c r="M7" s="65">
        <f>(J7-I7)/I7</f>
        <v>2.89723614239016E-2</v>
      </c>
      <c r="O7" s="287">
        <f t="shared" ref="O7" si="4">(I7/C7)*10</f>
        <v>2.7947901723554254</v>
      </c>
      <c r="P7" s="288">
        <f t="shared" ref="P7" si="5">(J7/D7)*10</f>
        <v>2.9050687751578028</v>
      </c>
      <c r="Q7" s="65">
        <f>(P7-O7)/O7</f>
        <v>3.9458634101835123E-2</v>
      </c>
    </row>
    <row r="8" spans="1:20" ht="20.100000000000001" customHeight="1" x14ac:dyDescent="0.25">
      <c r="A8" s="13" t="s">
        <v>4</v>
      </c>
      <c r="B8" s="1"/>
      <c r="C8" s="235">
        <v>241831.31</v>
      </c>
      <c r="D8" s="236">
        <v>231383.96999999974</v>
      </c>
      <c r="E8" s="258">
        <f t="shared" ref="E8:E19" si="6">C8/$C$20</f>
        <v>0.22856518549642421</v>
      </c>
      <c r="F8" s="259">
        <f t="shared" ref="F8:F19" si="7">D8/$D$20</f>
        <v>0.2269320043232656</v>
      </c>
      <c r="G8" s="64">
        <f>(D8-C8)/C8</f>
        <v>-4.3200940357972083E-2</v>
      </c>
      <c r="I8" s="268">
        <v>74288.626000000062</v>
      </c>
      <c r="J8" s="269">
        <v>77013.201999999888</v>
      </c>
      <c r="K8" s="275">
        <f t="shared" ref="K8:K19" si="8">I8/$I$20</f>
        <v>0.2606980487978085</v>
      </c>
      <c r="L8" s="276">
        <f t="shared" ref="L8:L19" si="9">J8/$J$20</f>
        <v>0.26949598696182142</v>
      </c>
      <c r="M8" s="64">
        <f>(J8-I8)/I8</f>
        <v>3.6675547074996706E-2</v>
      </c>
      <c r="O8" s="285">
        <f t="shared" ref="O8:O20" si="10">(I8/C8)*10</f>
        <v>3.0719192647139062</v>
      </c>
      <c r="P8" s="286">
        <f t="shared" ref="P8:P20" si="11">(J8/D8)*10</f>
        <v>3.3283724019429686</v>
      </c>
      <c r="Q8" s="64">
        <f>(P8-O8)/O8</f>
        <v>8.3483032960811346E-2</v>
      </c>
      <c r="R8" s="137"/>
      <c r="S8" s="475">
        <f>(C7-D7)</f>
        <v>4690.5900000004331</v>
      </c>
      <c r="T8" s="366"/>
    </row>
    <row r="9" spans="1:20" ht="20.100000000000001" customHeight="1" x14ac:dyDescent="0.25">
      <c r="A9" s="13" t="s">
        <v>5</v>
      </c>
      <c r="B9" s="1"/>
      <c r="C9" s="235">
        <v>223126.49000000014</v>
      </c>
      <c r="D9" s="236">
        <v>228883.24000000002</v>
      </c>
      <c r="E9" s="258">
        <f t="shared" si="6"/>
        <v>0.2108864545952138</v>
      </c>
      <c r="F9" s="259">
        <f t="shared" si="7"/>
        <v>0.22447938986094454</v>
      </c>
      <c r="G9" s="64">
        <f>(D9-C9)/C9</f>
        <v>2.5800387932422904E-2</v>
      </c>
      <c r="I9" s="268">
        <v>55657.322999999917</v>
      </c>
      <c r="J9" s="269">
        <v>56697.587999999982</v>
      </c>
      <c r="K9" s="275">
        <f t="shared" si="8"/>
        <v>0.19531597619545898</v>
      </c>
      <c r="L9" s="276">
        <f t="shared" si="9"/>
        <v>0.19840458570226363</v>
      </c>
      <c r="M9" s="64">
        <f>(J9-I9)/I9</f>
        <v>1.8690532421044872E-2</v>
      </c>
      <c r="O9" s="285">
        <f t="shared" si="10"/>
        <v>2.4944291912627623</v>
      </c>
      <c r="P9" s="286">
        <f t="shared" si="11"/>
        <v>2.4771402222373284</v>
      </c>
      <c r="Q9" s="64">
        <f t="shared" ref="Q9:Q20" si="12">(P9-O9)/O9</f>
        <v>-6.9310321920509673E-3</v>
      </c>
      <c r="R9" s="137"/>
      <c r="S9" s="137"/>
      <c r="T9" s="366"/>
    </row>
    <row r="10" spans="1:20" ht="20.100000000000001" customHeight="1" x14ac:dyDescent="0.25">
      <c r="A10" s="28" t="s">
        <v>38</v>
      </c>
      <c r="B10" s="20"/>
      <c r="C10" s="249">
        <f>C11+C12</f>
        <v>382072.8800000003</v>
      </c>
      <c r="D10" s="250">
        <f>D11+D12</f>
        <v>353251.66000000032</v>
      </c>
      <c r="E10" s="260">
        <f t="shared" si="6"/>
        <v>0.36111353277767505</v>
      </c>
      <c r="F10" s="261">
        <f t="shared" si="7"/>
        <v>0.34645488723493212</v>
      </c>
      <c r="G10" s="65">
        <f>(D10-C10)/C10</f>
        <v>-7.5433828226698404E-2</v>
      </c>
      <c r="I10" s="270">
        <f>I11+I12</f>
        <v>52876.295999999951</v>
      </c>
      <c r="J10" s="271">
        <f>J11+J12</f>
        <v>47533.687000000064</v>
      </c>
      <c r="K10" s="277">
        <f t="shared" si="8"/>
        <v>0.18555663143985651</v>
      </c>
      <c r="L10" s="278">
        <f t="shared" si="9"/>
        <v>0.16633690794987768</v>
      </c>
      <c r="M10" s="65">
        <f>(J10-I10)/I10</f>
        <v>-0.10103977404165929</v>
      </c>
      <c r="O10" s="287">
        <f t="shared" si="10"/>
        <v>1.3839321963914295</v>
      </c>
      <c r="P10" s="288">
        <f t="shared" si="11"/>
        <v>1.3456040659511697</v>
      </c>
      <c r="Q10" s="65">
        <f t="shared" si="12"/>
        <v>-2.7695092678817312E-2</v>
      </c>
      <c r="T10" s="366"/>
    </row>
    <row r="11" spans="1:20" ht="20.100000000000001" customHeight="1" x14ac:dyDescent="0.25">
      <c r="A11" s="13"/>
      <c r="B11" s="1" t="s">
        <v>6</v>
      </c>
      <c r="C11" s="235">
        <v>362944.3200000003</v>
      </c>
      <c r="D11" s="236">
        <v>335914.5700000003</v>
      </c>
      <c r="E11" s="258">
        <f t="shared" si="6"/>
        <v>0.34303430695418891</v>
      </c>
      <c r="F11" s="259">
        <f t="shared" si="7"/>
        <v>0.32945137319360568</v>
      </c>
      <c r="G11" s="64">
        <f t="shared" ref="G11:G19" si="13">(D11-C11)/C11</f>
        <v>-7.4473544592184221E-2</v>
      </c>
      <c r="I11" s="268">
        <v>49423.887999999948</v>
      </c>
      <c r="J11" s="269">
        <v>44190.886000000064</v>
      </c>
      <c r="K11" s="275">
        <f t="shared" si="8"/>
        <v>0.17344123669216063</v>
      </c>
      <c r="L11" s="276">
        <f t="shared" si="9"/>
        <v>0.15463928427865356</v>
      </c>
      <c r="M11" s="64">
        <f t="shared" ref="M11:M19" si="14">(J11-I11)/I11</f>
        <v>-0.10588001494337899</v>
      </c>
      <c r="O11" s="285">
        <f t="shared" si="10"/>
        <v>1.3617484907877855</v>
      </c>
      <c r="P11" s="286">
        <f t="shared" si="11"/>
        <v>1.3155394242053873</v>
      </c>
      <c r="Q11" s="64">
        <f t="shared" si="12"/>
        <v>-3.3933627901923204E-2</v>
      </c>
    </row>
    <row r="12" spans="1:20" ht="20.100000000000001" customHeight="1" x14ac:dyDescent="0.25">
      <c r="A12" s="13"/>
      <c r="B12" s="1" t="s">
        <v>39</v>
      </c>
      <c r="C12" s="235">
        <v>19128.559999999987</v>
      </c>
      <c r="D12" s="236">
        <v>17337.09</v>
      </c>
      <c r="E12" s="262">
        <f t="shared" si="6"/>
        <v>1.807922582348612E-2</v>
      </c>
      <c r="F12" s="263">
        <f t="shared" si="7"/>
        <v>1.7003514041326412E-2</v>
      </c>
      <c r="G12" s="64">
        <f t="shared" si="13"/>
        <v>-9.3654200838954316E-2</v>
      </c>
      <c r="I12" s="268">
        <v>3452.4080000000031</v>
      </c>
      <c r="J12" s="269">
        <v>3342.800999999999</v>
      </c>
      <c r="K12" s="279">
        <f t="shared" si="8"/>
        <v>1.2115394747695893E-2</v>
      </c>
      <c r="L12" s="280">
        <f t="shared" si="9"/>
        <v>1.1697623671224119E-2</v>
      </c>
      <c r="M12" s="64">
        <f t="shared" si="14"/>
        <v>-3.1747985753712758E-2</v>
      </c>
      <c r="O12" s="285">
        <f t="shared" si="10"/>
        <v>1.8048446929617312</v>
      </c>
      <c r="P12" s="286">
        <f t="shared" si="11"/>
        <v>1.9281211552803841</v>
      </c>
      <c r="Q12" s="64">
        <f t="shared" si="12"/>
        <v>6.830308602141133E-2</v>
      </c>
    </row>
    <row r="13" spans="1:20" ht="20.100000000000001" customHeight="1" x14ac:dyDescent="0.25">
      <c r="A13" s="28" t="s">
        <v>134</v>
      </c>
      <c r="B13" s="20"/>
      <c r="C13" s="249">
        <f>SUM(C14:C16)</f>
        <v>192876.25999999992</v>
      </c>
      <c r="D13" s="250">
        <f>SUM(D14:D16)</f>
        <v>188069.65000000008</v>
      </c>
      <c r="E13" s="260">
        <f t="shared" si="6"/>
        <v>0.18229565950230567</v>
      </c>
      <c r="F13" s="261">
        <f t="shared" si="7"/>
        <v>0.1844510776907973</v>
      </c>
      <c r="G13" s="65">
        <f t="shared" si="13"/>
        <v>-2.4920692676225899E-2</v>
      </c>
      <c r="I13" s="270">
        <f>SUM(I14:I16)</f>
        <v>95778.303999999946</v>
      </c>
      <c r="J13" s="271">
        <f>SUM(J14:J16)</f>
        <v>97449.033999999883</v>
      </c>
      <c r="K13" s="277">
        <f t="shared" si="8"/>
        <v>0.33611090034110069</v>
      </c>
      <c r="L13" s="278">
        <f t="shared" si="9"/>
        <v>0.3410080728276445</v>
      </c>
      <c r="M13" s="65">
        <f t="shared" si="14"/>
        <v>1.7443720866052698E-2</v>
      </c>
      <c r="O13" s="287">
        <f t="shared" si="10"/>
        <v>4.9657901910789839</v>
      </c>
      <c r="P13" s="288">
        <f t="shared" si="11"/>
        <v>5.1815396051409586</v>
      </c>
      <c r="Q13" s="65">
        <f t="shared" si="12"/>
        <v>4.3447146528576133E-2</v>
      </c>
    </row>
    <row r="14" spans="1:20" ht="20.100000000000001" customHeight="1" x14ac:dyDescent="0.25">
      <c r="A14" s="13"/>
      <c r="B14" s="4" t="s">
        <v>7</v>
      </c>
      <c r="C14" s="251">
        <v>182582.96999999991</v>
      </c>
      <c r="D14" s="252">
        <v>177054.59000000008</v>
      </c>
      <c r="E14" s="258">
        <f t="shared" si="6"/>
        <v>0.1725670278448975</v>
      </c>
      <c r="F14" s="259">
        <f t="shared" si="7"/>
        <v>0.17364795401917463</v>
      </c>
      <c r="G14" s="64">
        <f t="shared" si="13"/>
        <v>-3.0278727528639898E-2</v>
      </c>
      <c r="I14" s="251">
        <v>90029.916999999943</v>
      </c>
      <c r="J14" s="252">
        <v>91274.516999999891</v>
      </c>
      <c r="K14" s="275">
        <f t="shared" si="8"/>
        <v>0.31593832002396455</v>
      </c>
      <c r="L14" s="276">
        <f t="shared" si="9"/>
        <v>0.31940128970846521</v>
      </c>
      <c r="M14" s="64">
        <f t="shared" si="14"/>
        <v>1.3824293540112321E-2</v>
      </c>
      <c r="O14" s="285">
        <f t="shared" si="10"/>
        <v>4.930904399243806</v>
      </c>
      <c r="P14" s="286">
        <f t="shared" si="11"/>
        <v>5.155162427588003</v>
      </c>
      <c r="Q14" s="64">
        <f t="shared" si="12"/>
        <v>4.5480100644131091E-2</v>
      </c>
    </row>
    <row r="15" spans="1:20" ht="20.100000000000001" customHeight="1" x14ac:dyDescent="0.25">
      <c r="A15" s="13"/>
      <c r="B15" s="4" t="s">
        <v>8</v>
      </c>
      <c r="C15" s="251">
        <v>6862.9800000000014</v>
      </c>
      <c r="D15" s="252">
        <v>6466.75</v>
      </c>
      <c r="E15" s="258">
        <f t="shared" si="6"/>
        <v>6.4864979508164177E-3</v>
      </c>
      <c r="F15" s="259">
        <f t="shared" si="7"/>
        <v>6.3423258705323426E-3</v>
      </c>
      <c r="G15" s="64">
        <f t="shared" si="13"/>
        <v>-5.7734395262699481E-2</v>
      </c>
      <c r="I15" s="251">
        <v>4821.603000000001</v>
      </c>
      <c r="J15" s="252">
        <v>5030.2350000000015</v>
      </c>
      <c r="K15" s="275">
        <f t="shared" si="8"/>
        <v>1.6920254981935716E-2</v>
      </c>
      <c r="L15" s="276">
        <f t="shared" si="9"/>
        <v>1.7602542301447227E-2</v>
      </c>
      <c r="M15" s="64">
        <f t="shared" si="14"/>
        <v>4.3270256800487406E-2</v>
      </c>
      <c r="O15" s="285">
        <f t="shared" si="10"/>
        <v>7.0255238977820138</v>
      </c>
      <c r="P15" s="286">
        <f t="shared" si="11"/>
        <v>7.7786136776587957</v>
      </c>
      <c r="Q15" s="64">
        <f t="shared" si="12"/>
        <v>0.10719339807733562</v>
      </c>
    </row>
    <row r="16" spans="1:20" ht="20.100000000000001" customHeight="1" x14ac:dyDescent="0.25">
      <c r="A16" s="37"/>
      <c r="B16" s="38" t="s">
        <v>9</v>
      </c>
      <c r="C16" s="253">
        <v>3430.3100000000004</v>
      </c>
      <c r="D16" s="254">
        <v>4548.3100000000031</v>
      </c>
      <c r="E16" s="262">
        <f t="shared" si="6"/>
        <v>3.242133706591752E-3</v>
      </c>
      <c r="F16" s="263">
        <f t="shared" si="7"/>
        <v>4.4607978010903432E-3</v>
      </c>
      <c r="G16" s="64">
        <f t="shared" si="13"/>
        <v>0.3259180657141782</v>
      </c>
      <c r="I16" s="253">
        <v>926.78400000000022</v>
      </c>
      <c r="J16" s="254">
        <v>1144.2819999999988</v>
      </c>
      <c r="K16" s="279">
        <f t="shared" si="8"/>
        <v>3.2523253352004116E-3</v>
      </c>
      <c r="L16" s="280">
        <f t="shared" si="9"/>
        <v>4.0042408177320956E-3</v>
      </c>
      <c r="M16" s="64">
        <f t="shared" si="14"/>
        <v>0.23468035701954126</v>
      </c>
      <c r="O16" s="285">
        <f t="shared" si="10"/>
        <v>2.7017499876104494</v>
      </c>
      <c r="P16" s="286">
        <f t="shared" si="11"/>
        <v>2.5158399493438175</v>
      </c>
      <c r="Q16" s="64">
        <f t="shared" si="12"/>
        <v>-6.8810970341137742E-2</v>
      </c>
    </row>
    <row r="17" spans="1:17" ht="20.100000000000001" customHeight="1" x14ac:dyDescent="0.25">
      <c r="A17" s="13" t="s">
        <v>135</v>
      </c>
      <c r="B17" s="4"/>
      <c r="C17" s="235">
        <v>1373.2999999999995</v>
      </c>
      <c r="D17" s="236">
        <v>1879.0000000000002</v>
      </c>
      <c r="E17" s="258">
        <f t="shared" si="6"/>
        <v>1.2979649708808974E-3</v>
      </c>
      <c r="F17" s="259">
        <f t="shared" si="7"/>
        <v>1.842846918580473E-3</v>
      </c>
      <c r="G17" s="66">
        <f t="shared" si="13"/>
        <v>0.36823709313332914</v>
      </c>
      <c r="I17" s="251">
        <v>772.57099999999957</v>
      </c>
      <c r="J17" s="252">
        <v>1050.2739999999999</v>
      </c>
      <c r="K17" s="275">
        <f t="shared" si="8"/>
        <v>2.7111519367415873E-3</v>
      </c>
      <c r="L17" s="276">
        <f t="shared" si="9"/>
        <v>3.6752741200182849E-3</v>
      </c>
      <c r="M17" s="66">
        <f t="shared" si="14"/>
        <v>0.35945304703386544</v>
      </c>
      <c r="O17" s="289">
        <f t="shared" si="10"/>
        <v>5.6256535352799819</v>
      </c>
      <c r="P17" s="290">
        <f t="shared" si="11"/>
        <v>5.5895369877594447</v>
      </c>
      <c r="Q17" s="66">
        <f t="shared" si="12"/>
        <v>-6.4199736606672655E-3</v>
      </c>
    </row>
    <row r="18" spans="1:17" ht="20.100000000000001" customHeight="1" x14ac:dyDescent="0.25">
      <c r="A18" s="13" t="s">
        <v>10</v>
      </c>
      <c r="B18" s="1"/>
      <c r="C18" s="235">
        <v>7018.7899999999991</v>
      </c>
      <c r="D18" s="236">
        <v>7423.150000000006</v>
      </c>
      <c r="E18" s="258">
        <f t="shared" si="6"/>
        <v>6.6337606917418884E-3</v>
      </c>
      <c r="F18" s="259">
        <f t="shared" si="7"/>
        <v>7.2803241637363738E-3</v>
      </c>
      <c r="G18" s="64">
        <f t="shared" si="13"/>
        <v>5.7611069714296484E-2</v>
      </c>
      <c r="I18" s="268">
        <v>3527.8319999999994</v>
      </c>
      <c r="J18" s="269">
        <v>4030.4790000000016</v>
      </c>
      <c r="K18" s="275">
        <f t="shared" si="8"/>
        <v>1.2380077118218197E-2</v>
      </c>
      <c r="L18" s="276">
        <f t="shared" si="9"/>
        <v>1.4104048238818808E-2</v>
      </c>
      <c r="M18" s="64">
        <f t="shared" si="14"/>
        <v>0.14248042423788954</v>
      </c>
      <c r="O18" s="285">
        <f t="shared" si="10"/>
        <v>5.0262680604491656</v>
      </c>
      <c r="P18" s="286">
        <f t="shared" si="11"/>
        <v>5.4296073769221938</v>
      </c>
      <c r="Q18" s="64">
        <f t="shared" si="12"/>
        <v>8.0246280465388523E-2</v>
      </c>
    </row>
    <row r="19" spans="1:17" ht="20.100000000000001" customHeight="1" thickBot="1" x14ac:dyDescent="0.3">
      <c r="A19" s="13" t="s">
        <v>11</v>
      </c>
      <c r="B19" s="15"/>
      <c r="C19" s="255">
        <v>9741.85</v>
      </c>
      <c r="D19" s="256">
        <v>8727.3900000000031</v>
      </c>
      <c r="E19" s="264">
        <f t="shared" si="6"/>
        <v>9.2074419657584474E-3</v>
      </c>
      <c r="F19" s="265">
        <f t="shared" si="7"/>
        <v>8.5594698077435007E-3</v>
      </c>
      <c r="G19" s="67">
        <f t="shared" si="13"/>
        <v>-0.10413422501886165</v>
      </c>
      <c r="I19" s="272">
        <v>2059.4700000000003</v>
      </c>
      <c r="J19" s="273">
        <v>1993.2640000000008</v>
      </c>
      <c r="K19" s="281">
        <f t="shared" si="8"/>
        <v>7.2272141708156282E-3</v>
      </c>
      <c r="L19" s="282">
        <f t="shared" si="9"/>
        <v>6.9751241995556681E-3</v>
      </c>
      <c r="M19" s="67">
        <f t="shared" si="14"/>
        <v>-3.2147105808775771E-2</v>
      </c>
      <c r="O19" s="291">
        <f t="shared" si="10"/>
        <v>2.114044047075248</v>
      </c>
      <c r="P19" s="292">
        <f t="shared" si="11"/>
        <v>2.2839176431900028</v>
      </c>
      <c r="Q19" s="67">
        <f t="shared" si="12"/>
        <v>8.0354804503611321E-2</v>
      </c>
    </row>
    <row r="20" spans="1:17" ht="26.25" customHeight="1" thickBot="1" x14ac:dyDescent="0.3">
      <c r="A20" s="17" t="s">
        <v>12</v>
      </c>
      <c r="B20" s="59"/>
      <c r="C20" s="257">
        <f>C8+C9+C10+C13+C17+C18+C19</f>
        <v>1058040.8800000004</v>
      </c>
      <c r="D20" s="171">
        <f>D8+D9+D10+D13+D17+D18+D19</f>
        <v>1019618.0600000003</v>
      </c>
      <c r="E20" s="266">
        <f>E8+E9+E10+E13+E17+E18+E19</f>
        <v>0.99999999999999989</v>
      </c>
      <c r="F20" s="267">
        <f>F8+F9+F10+F13+F17+F18+F19</f>
        <v>0.99999999999999989</v>
      </c>
      <c r="G20" s="67">
        <f>(D20-C20)/C20</f>
        <v>-3.6315061852808611E-2</v>
      </c>
      <c r="H20" s="2"/>
      <c r="I20" s="257">
        <f>I8+I9+I10+I13+I17+I18+I19</f>
        <v>284960.42199999985</v>
      </c>
      <c r="J20" s="274">
        <f>J8+J9+J10+J13+J17+J18+J19</f>
        <v>285767.52799999982</v>
      </c>
      <c r="K20" s="283">
        <f>K8+K9+K10+K13+K17+K18+K19</f>
        <v>1.0000000000000002</v>
      </c>
      <c r="L20" s="284">
        <f>L8+L9+L10+L13+L17+L18+L19</f>
        <v>1</v>
      </c>
      <c r="M20" s="67">
        <f>(J20-I20)/I20</f>
        <v>2.8323442053295777E-3</v>
      </c>
      <c r="N20" s="2"/>
      <c r="O20" s="293">
        <f t="shared" si="10"/>
        <v>2.6932836659392572</v>
      </c>
      <c r="P20" s="294">
        <f t="shared" si="11"/>
        <v>2.8026919021030263</v>
      </c>
      <c r="Q20" s="67">
        <f t="shared" si="12"/>
        <v>4.0622618978983067E-2</v>
      </c>
    </row>
    <row r="21" spans="1:17" x14ac:dyDescent="0.25">
      <c r="J21" s="380"/>
    </row>
    <row r="22" spans="1:17" x14ac:dyDescent="0.25">
      <c r="A22" s="2"/>
    </row>
    <row r="23" spans="1:17" ht="8.25" customHeight="1" thickBot="1" x14ac:dyDescent="0.3"/>
    <row r="24" spans="1:17" ht="15" customHeight="1" x14ac:dyDescent="0.25">
      <c r="A24" s="437" t="s">
        <v>2</v>
      </c>
      <c r="B24" s="451"/>
      <c r="C24" s="454" t="s">
        <v>1</v>
      </c>
      <c r="D24" s="455"/>
      <c r="E24" s="450" t="s">
        <v>105</v>
      </c>
      <c r="F24" s="450"/>
      <c r="G24" s="148" t="s">
        <v>0</v>
      </c>
      <c r="I24" s="456">
        <v>1000</v>
      </c>
      <c r="J24" s="455"/>
      <c r="K24" s="450" t="s">
        <v>105</v>
      </c>
      <c r="L24" s="450"/>
      <c r="M24" s="148" t="s">
        <v>0</v>
      </c>
      <c r="O24" s="462" t="s">
        <v>22</v>
      </c>
      <c r="P24" s="450"/>
      <c r="Q24" s="148" t="s">
        <v>0</v>
      </c>
    </row>
    <row r="25" spans="1:17" ht="15" customHeight="1" x14ac:dyDescent="0.25">
      <c r="A25" s="452"/>
      <c r="B25" s="453"/>
      <c r="C25" s="457" t="str">
        <f>C5</f>
        <v>jan-abril</v>
      </c>
      <c r="D25" s="458"/>
      <c r="E25" s="459" t="str">
        <f>C5</f>
        <v>jan-abril</v>
      </c>
      <c r="F25" s="459"/>
      <c r="G25" s="149" t="str">
        <f>G5</f>
        <v>2022 /2021</v>
      </c>
      <c r="I25" s="460" t="str">
        <f>C5</f>
        <v>jan-abril</v>
      </c>
      <c r="J25" s="458"/>
      <c r="K25" s="446" t="str">
        <f>C5</f>
        <v>jan-abril</v>
      </c>
      <c r="L25" s="447"/>
      <c r="M25" s="149" t="str">
        <f>G5</f>
        <v>2022 /2021</v>
      </c>
      <c r="O25" s="460" t="str">
        <f>C5</f>
        <v>jan-abril</v>
      </c>
      <c r="P25" s="458"/>
      <c r="Q25" s="149" t="str">
        <f>G5</f>
        <v>2022 /2021</v>
      </c>
    </row>
    <row r="26" spans="1:17" ht="19.5" customHeight="1" x14ac:dyDescent="0.25">
      <c r="A26" s="452"/>
      <c r="B26" s="453"/>
      <c r="C26" s="159">
        <f>C6</f>
        <v>2021</v>
      </c>
      <c r="D26" s="157">
        <f>D6</f>
        <v>2022</v>
      </c>
      <c r="E26" s="155">
        <f>C6</f>
        <v>2021</v>
      </c>
      <c r="F26" s="157">
        <f>D6</f>
        <v>2022</v>
      </c>
      <c r="G26" s="149" t="s">
        <v>1</v>
      </c>
      <c r="I26" s="154">
        <f>C6</f>
        <v>2021</v>
      </c>
      <c r="J26" s="158">
        <f>D6</f>
        <v>2022</v>
      </c>
      <c r="K26" s="156">
        <f>C6</f>
        <v>2021</v>
      </c>
      <c r="L26" s="157">
        <f>D6</f>
        <v>2022</v>
      </c>
      <c r="M26" s="322">
        <v>1000</v>
      </c>
      <c r="O26" s="154">
        <f>C6</f>
        <v>2021</v>
      </c>
      <c r="P26" s="158">
        <f>D6</f>
        <v>2022</v>
      </c>
      <c r="Q26" s="149"/>
    </row>
    <row r="27" spans="1:17" ht="19.5" customHeight="1" x14ac:dyDescent="0.25">
      <c r="A27" s="28" t="s">
        <v>116</v>
      </c>
      <c r="B27" s="20"/>
      <c r="C27" s="249">
        <f>C28+C29</f>
        <v>182390.45000000013</v>
      </c>
      <c r="D27" s="250">
        <f>D28+D29</f>
        <v>194996.92999999993</v>
      </c>
      <c r="E27" s="260">
        <f>C27/$C$40</f>
        <v>0.36591463526933315</v>
      </c>
      <c r="F27" s="261">
        <f>D27/$D$40</f>
        <v>0.40921036224249291</v>
      </c>
      <c r="G27" s="65">
        <f>(D27-C27)/C27</f>
        <v>6.9118092531707656E-2</v>
      </c>
      <c r="I27" s="249">
        <f>I28+I29</f>
        <v>45424.94600000004</v>
      </c>
      <c r="J27" s="250">
        <f>J28+J29</f>
        <v>49372.07699999999</v>
      </c>
      <c r="K27" s="260">
        <f>I27/$I$40</f>
        <v>0.33295155819901961</v>
      </c>
      <c r="L27" s="261">
        <f>J27/$J$40</f>
        <v>0.36989262574439813</v>
      </c>
      <c r="M27" s="65">
        <f>(J27-I27)/I27</f>
        <v>8.6893465982324933E-2</v>
      </c>
      <c r="O27" s="287">
        <f t="shared" ref="O27" si="15">(I27/C27)*10</f>
        <v>2.4905331392076726</v>
      </c>
      <c r="P27" s="288">
        <f t="shared" ref="P27" si="16">(J27/D27)*10</f>
        <v>2.531941246459624</v>
      </c>
      <c r="Q27" s="65">
        <f>(P27-O27)/O27</f>
        <v>1.6626202077007827E-2</v>
      </c>
    </row>
    <row r="28" spans="1:17" ht="20.100000000000001" customHeight="1" x14ac:dyDescent="0.25">
      <c r="A28" s="13" t="s">
        <v>4</v>
      </c>
      <c r="B28" s="1"/>
      <c r="C28" s="268">
        <v>108047.85000000014</v>
      </c>
      <c r="D28" s="269">
        <v>101640.82999999994</v>
      </c>
      <c r="E28" s="258">
        <f>C28/$C$40</f>
        <v>0.21676732320352102</v>
      </c>
      <c r="F28" s="259">
        <f>D28/$D$40</f>
        <v>0.21329813173431825</v>
      </c>
      <c r="G28" s="64">
        <f>(D28-C28)/C28</f>
        <v>-5.9297986956706544E-2</v>
      </c>
      <c r="I28" s="268">
        <v>27374.135000000038</v>
      </c>
      <c r="J28" s="269">
        <v>27691.404999999988</v>
      </c>
      <c r="K28" s="258">
        <f>I28/$I$40</f>
        <v>0.20064439708085344</v>
      </c>
      <c r="L28" s="259">
        <f>J28/$J$40</f>
        <v>0.2074623375881382</v>
      </c>
      <c r="M28" s="64">
        <f>(J28-I28)/I28</f>
        <v>1.1590137916684822E-2</v>
      </c>
      <c r="O28" s="285">
        <f t="shared" ref="O28:O40" si="17">(I28/C28)*10</f>
        <v>2.5335196396781612</v>
      </c>
      <c r="P28" s="286">
        <f t="shared" ref="P28:P40" si="18">(J28/D28)*10</f>
        <v>2.7244371184296705</v>
      </c>
      <c r="Q28" s="64">
        <f>(P28-O28)/O28</f>
        <v>7.5356620790104481E-2</v>
      </c>
    </row>
    <row r="29" spans="1:17" ht="20.100000000000001" customHeight="1" x14ac:dyDescent="0.25">
      <c r="A29" s="13" t="s">
        <v>5</v>
      </c>
      <c r="B29" s="1"/>
      <c r="C29" s="268">
        <v>74342.599999999977</v>
      </c>
      <c r="D29" s="269">
        <v>93356.099999999991</v>
      </c>
      <c r="E29" s="258">
        <f>C29/$C$40</f>
        <v>0.14914731206581208</v>
      </c>
      <c r="F29" s="259">
        <f>D29/$D$40</f>
        <v>0.19591223050817469</v>
      </c>
      <c r="G29" s="64">
        <f t="shared" ref="G29:G40" si="19">(D29-C29)/C29</f>
        <v>0.25575511214297081</v>
      </c>
      <c r="I29" s="268">
        <v>18050.811000000002</v>
      </c>
      <c r="J29" s="269">
        <v>21680.671999999999</v>
      </c>
      <c r="K29" s="258">
        <f t="shared" ref="K29:K39" si="20">I29/$I$40</f>
        <v>0.13230716111816618</v>
      </c>
      <c r="L29" s="259">
        <f t="shared" ref="L29:L39" si="21">J29/$J$40</f>
        <v>0.16243028815625993</v>
      </c>
      <c r="M29" s="64">
        <f t="shared" ref="M29:M40" si="22">(J29-I29)/I29</f>
        <v>0.20109129722758701</v>
      </c>
      <c r="O29" s="285">
        <f t="shared" si="17"/>
        <v>2.4280575336348216</v>
      </c>
      <c r="P29" s="286">
        <f t="shared" si="18"/>
        <v>2.3223626522530396</v>
      </c>
      <c r="Q29" s="64">
        <f t="shared" ref="Q29:Q38" si="23">(P29-O29)/O29</f>
        <v>-4.353063299268526E-2</v>
      </c>
    </row>
    <row r="30" spans="1:17" ht="20.100000000000001" customHeight="1" x14ac:dyDescent="0.25">
      <c r="A30" s="28" t="s">
        <v>38</v>
      </c>
      <c r="B30" s="20"/>
      <c r="C30" s="249">
        <f>C31+C32</f>
        <v>160493.64000000007</v>
      </c>
      <c r="D30" s="250">
        <f>D31+D32</f>
        <v>127390.14000000003</v>
      </c>
      <c r="E30" s="260">
        <f>C30/$C$40</f>
        <v>0.32198490515072276</v>
      </c>
      <c r="F30" s="261">
        <f>D30/$D$40</f>
        <v>0.26733428744504806</v>
      </c>
      <c r="G30" s="65">
        <f>(D30-C30)/C30</f>
        <v>-0.20626050976225618</v>
      </c>
      <c r="I30" s="249">
        <f>I31+I32</f>
        <v>25599.385999999999</v>
      </c>
      <c r="J30" s="250">
        <f>J31+J32</f>
        <v>18292.490999999987</v>
      </c>
      <c r="K30" s="260">
        <f t="shared" si="20"/>
        <v>0.18763600638376454</v>
      </c>
      <c r="L30" s="261">
        <f t="shared" si="21"/>
        <v>0.13704624027455373</v>
      </c>
      <c r="M30" s="65">
        <f t="shared" si="22"/>
        <v>-0.28543243185598327</v>
      </c>
      <c r="O30" s="287">
        <f t="shared" si="17"/>
        <v>1.59504052621649</v>
      </c>
      <c r="P30" s="288">
        <f t="shared" si="18"/>
        <v>1.4359424520610451</v>
      </c>
      <c r="Q30" s="65">
        <f t="shared" si="23"/>
        <v>-9.9745474513323412E-2</v>
      </c>
    </row>
    <row r="31" spans="1:17" ht="20.100000000000001" customHeight="1" x14ac:dyDescent="0.25">
      <c r="A31" s="13"/>
      <c r="B31" s="1" t="s">
        <v>6</v>
      </c>
      <c r="C31" s="251">
        <v>150215.75000000009</v>
      </c>
      <c r="D31" s="252">
        <v>115652.42000000004</v>
      </c>
      <c r="E31" s="258">
        <f t="shared" ref="E31:E38" si="24">C31/$C$40</f>
        <v>0.30136523799880599</v>
      </c>
      <c r="F31" s="259">
        <f t="shared" ref="F31:F38" si="25">D31/$D$40</f>
        <v>0.24270212193812984</v>
      </c>
      <c r="G31" s="64">
        <f>(D31-C31)/C31</f>
        <v>-0.23009125208242162</v>
      </c>
      <c r="I31" s="251">
        <v>23905.091</v>
      </c>
      <c r="J31" s="252">
        <v>16361.274999999989</v>
      </c>
      <c r="K31" s="258">
        <f>I31/$I$40</f>
        <v>0.17521731995761433</v>
      </c>
      <c r="L31" s="259">
        <f>J31/$J$40</f>
        <v>0.12257768637677882</v>
      </c>
      <c r="M31" s="64">
        <f>(J31-I31)/I31</f>
        <v>-0.31557361567876951</v>
      </c>
      <c r="O31" s="285">
        <f t="shared" si="17"/>
        <v>1.5913837929777661</v>
      </c>
      <c r="P31" s="286">
        <f t="shared" si="18"/>
        <v>1.414693700313403</v>
      </c>
      <c r="Q31" s="64">
        <f t="shared" si="23"/>
        <v>-0.11102921460180518</v>
      </c>
    </row>
    <row r="32" spans="1:17" ht="20.100000000000001" customHeight="1" x14ac:dyDescent="0.25">
      <c r="A32" s="13"/>
      <c r="B32" s="1" t="s">
        <v>39</v>
      </c>
      <c r="C32" s="251">
        <v>10277.889999999996</v>
      </c>
      <c r="D32" s="252">
        <v>11737.719999999992</v>
      </c>
      <c r="E32" s="262">
        <f t="shared" si="24"/>
        <v>2.0619667151916793E-2</v>
      </c>
      <c r="F32" s="263">
        <f t="shared" si="25"/>
        <v>2.4632165506918248E-2</v>
      </c>
      <c r="G32" s="64">
        <f>(D32-C32)/C32</f>
        <v>0.14203596263435364</v>
      </c>
      <c r="I32" s="251">
        <v>1694.2950000000001</v>
      </c>
      <c r="J32" s="252">
        <v>1931.2159999999997</v>
      </c>
      <c r="K32" s="262">
        <f>I32/$I$40</f>
        <v>1.2418686426150237E-2</v>
      </c>
      <c r="L32" s="263">
        <f>J32/$J$40</f>
        <v>1.4468553897774924E-2</v>
      </c>
      <c r="M32" s="64">
        <f>(J32-I32)/I32</f>
        <v>0.13983456245813131</v>
      </c>
      <c r="O32" s="285">
        <f t="shared" si="17"/>
        <v>1.6484852435665305</v>
      </c>
      <c r="P32" s="286">
        <f t="shared" si="18"/>
        <v>1.6453076065879924</v>
      </c>
      <c r="Q32" s="64">
        <f t="shared" si="23"/>
        <v>-1.9276102051500579E-3</v>
      </c>
    </row>
    <row r="33" spans="1:17" ht="20.100000000000001" customHeight="1" x14ac:dyDescent="0.25">
      <c r="A33" s="28" t="s">
        <v>134</v>
      </c>
      <c r="B33" s="20"/>
      <c r="C33" s="249">
        <f>SUM(C34:C36)</f>
        <v>146041.69000000003</v>
      </c>
      <c r="D33" s="250">
        <f>SUM(D34:D36)</f>
        <v>147848.94999999995</v>
      </c>
      <c r="E33" s="260">
        <f t="shared" si="24"/>
        <v>0.29299117212807463</v>
      </c>
      <c r="F33" s="261">
        <f t="shared" si="25"/>
        <v>0.31026807645983057</v>
      </c>
      <c r="G33" s="65">
        <f t="shared" si="19"/>
        <v>1.2374959506425334E-2</v>
      </c>
      <c r="I33" s="249">
        <f>SUM(I34:I36)</f>
        <v>62070.980999999992</v>
      </c>
      <c r="J33" s="250">
        <f>SUM(J34:J36)</f>
        <v>63422.699000000015</v>
      </c>
      <c r="K33" s="260">
        <f t="shared" si="20"/>
        <v>0.45496212241819112</v>
      </c>
      <c r="L33" s="261">
        <f t="shared" si="21"/>
        <v>0.47515903908410873</v>
      </c>
      <c r="M33" s="65">
        <f t="shared" si="22"/>
        <v>2.1776971754321441E-2</v>
      </c>
      <c r="O33" s="287">
        <f t="shared" si="17"/>
        <v>4.2502234122324918</v>
      </c>
      <c r="P33" s="288">
        <f t="shared" si="18"/>
        <v>4.2896955981087475</v>
      </c>
      <c r="Q33" s="65">
        <f t="shared" si="23"/>
        <v>9.2870849477350963E-3</v>
      </c>
    </row>
    <row r="34" spans="1:17" ht="20.100000000000001" customHeight="1" x14ac:dyDescent="0.25">
      <c r="A34" s="13"/>
      <c r="B34" s="4" t="s">
        <v>7</v>
      </c>
      <c r="C34" s="251">
        <v>139841.63000000003</v>
      </c>
      <c r="D34" s="252">
        <v>139954.46999999997</v>
      </c>
      <c r="E34" s="258">
        <f t="shared" si="24"/>
        <v>0.28055251268319703</v>
      </c>
      <c r="F34" s="259">
        <f t="shared" si="25"/>
        <v>0.29370113348018412</v>
      </c>
      <c r="G34" s="64">
        <f t="shared" si="19"/>
        <v>8.0691279127637647E-4</v>
      </c>
      <c r="I34" s="251">
        <v>59779.827999999994</v>
      </c>
      <c r="J34" s="252">
        <v>60539.080000000016</v>
      </c>
      <c r="K34" s="258">
        <f t="shared" si="20"/>
        <v>0.43816864155368207</v>
      </c>
      <c r="L34" s="259">
        <f t="shared" si="21"/>
        <v>0.45355513930171887</v>
      </c>
      <c r="M34" s="64">
        <f t="shared" si="22"/>
        <v>1.2700806031091664E-2</v>
      </c>
      <c r="O34" s="285">
        <f t="shared" si="17"/>
        <v>4.2748234556476481</v>
      </c>
      <c r="P34" s="286">
        <f t="shared" si="18"/>
        <v>4.3256267556155965</v>
      </c>
      <c r="Q34" s="64">
        <f t="shared" si="23"/>
        <v>1.1884303643190234E-2</v>
      </c>
    </row>
    <row r="35" spans="1:17" ht="20.100000000000001" customHeight="1" x14ac:dyDescent="0.25">
      <c r="A35" s="13"/>
      <c r="B35" s="4" t="s">
        <v>8</v>
      </c>
      <c r="C35" s="251">
        <v>3817.7000000000003</v>
      </c>
      <c r="D35" s="252">
        <v>3803.93</v>
      </c>
      <c r="E35" s="258">
        <f t="shared" si="24"/>
        <v>7.6591307443330077E-3</v>
      </c>
      <c r="F35" s="259">
        <f t="shared" si="25"/>
        <v>7.9827286165227648E-3</v>
      </c>
      <c r="G35" s="64">
        <f t="shared" si="19"/>
        <v>-3.6068837258036082E-3</v>
      </c>
      <c r="I35" s="251">
        <v>1769.7840000000008</v>
      </c>
      <c r="J35" s="252">
        <v>2008.1230000000003</v>
      </c>
      <c r="K35" s="258">
        <f t="shared" si="20"/>
        <v>1.2971998700354944E-2</v>
      </c>
      <c r="L35" s="259">
        <f t="shared" si="21"/>
        <v>1.5044736507393E-2</v>
      </c>
      <c r="M35" s="64">
        <f t="shared" si="22"/>
        <v>0.13467123671589265</v>
      </c>
      <c r="O35" s="285">
        <f t="shared" si="17"/>
        <v>4.6357335568536042</v>
      </c>
      <c r="P35" s="286">
        <f t="shared" si="18"/>
        <v>5.2790745360719065</v>
      </c>
      <c r="Q35" s="64">
        <f t="shared" si="23"/>
        <v>0.13877867900047192</v>
      </c>
    </row>
    <row r="36" spans="1:17" ht="20.100000000000001" customHeight="1" x14ac:dyDescent="0.25">
      <c r="A36" s="37"/>
      <c r="B36" s="38" t="s">
        <v>9</v>
      </c>
      <c r="C36" s="253">
        <v>2382.3599999999992</v>
      </c>
      <c r="D36" s="254">
        <v>4090.550000000002</v>
      </c>
      <c r="E36" s="262">
        <f t="shared" si="24"/>
        <v>4.7795287005446153E-3</v>
      </c>
      <c r="F36" s="263">
        <f t="shared" si="25"/>
        <v>8.5842143631237218E-3</v>
      </c>
      <c r="G36" s="64">
        <f t="shared" si="19"/>
        <v>0.71701590019980332</v>
      </c>
      <c r="I36" s="253">
        <v>521.36900000000003</v>
      </c>
      <c r="J36" s="254">
        <v>875.49600000000021</v>
      </c>
      <c r="K36" s="262">
        <f t="shared" si="20"/>
        <v>3.8214821641541306E-3</v>
      </c>
      <c r="L36" s="263">
        <f t="shared" si="21"/>
        <v>6.5591632749968723E-3</v>
      </c>
      <c r="M36" s="64">
        <f t="shared" si="22"/>
        <v>0.67922527039390557</v>
      </c>
      <c r="O36" s="285">
        <f t="shared" si="17"/>
        <v>2.1884559848217742</v>
      </c>
      <c r="P36" s="286">
        <f t="shared" si="18"/>
        <v>2.1402892031633884</v>
      </c>
      <c r="Q36" s="64">
        <f t="shared" si="23"/>
        <v>-2.2009481567118832E-2</v>
      </c>
    </row>
    <row r="37" spans="1:17" ht="20.100000000000001" customHeight="1" x14ac:dyDescent="0.25">
      <c r="A37" s="13" t="s">
        <v>135</v>
      </c>
      <c r="B37" s="4"/>
      <c r="C37" s="235">
        <v>764.14999999999986</v>
      </c>
      <c r="D37" s="236">
        <v>752.74000000000012</v>
      </c>
      <c r="E37" s="258">
        <f t="shared" si="24"/>
        <v>1.5330499406139995E-3</v>
      </c>
      <c r="F37" s="259">
        <f t="shared" si="25"/>
        <v>1.5796608083748513E-3</v>
      </c>
      <c r="G37" s="66">
        <f>(D37-C37)/C37</f>
        <v>-1.4931623372374197E-2</v>
      </c>
      <c r="I37" s="235">
        <v>172.24</v>
      </c>
      <c r="J37" s="236">
        <v>172.57</v>
      </c>
      <c r="K37" s="258">
        <f>I37/$I$40</f>
        <v>1.2624687849755306E-3</v>
      </c>
      <c r="L37" s="259">
        <f>J37/$J$40</f>
        <v>1.2928840410078514E-3</v>
      </c>
      <c r="M37" s="66">
        <f>(J37-I37)/I37</f>
        <v>1.915931258708686E-3</v>
      </c>
      <c r="O37" s="289">
        <f t="shared" si="17"/>
        <v>2.2540077209971869</v>
      </c>
      <c r="P37" s="290">
        <f t="shared" si="18"/>
        <v>2.292557855301963</v>
      </c>
      <c r="Q37" s="66">
        <f t="shared" si="23"/>
        <v>1.7102929127377271E-2</v>
      </c>
    </row>
    <row r="38" spans="1:17" ht="20.100000000000001" customHeight="1" x14ac:dyDescent="0.25">
      <c r="A38" s="13" t="s">
        <v>10</v>
      </c>
      <c r="B38" s="1"/>
      <c r="C38" s="235">
        <v>3356.7600000000007</v>
      </c>
      <c r="D38" s="236">
        <v>2064.59</v>
      </c>
      <c r="E38" s="258">
        <f t="shared" si="24"/>
        <v>6.7343855508152214E-3</v>
      </c>
      <c r="F38" s="259">
        <f t="shared" si="25"/>
        <v>4.3326406307126414E-3</v>
      </c>
      <c r="G38" s="64">
        <f t="shared" si="19"/>
        <v>-0.3849456023069866</v>
      </c>
      <c r="I38" s="235">
        <v>1877.0189999999993</v>
      </c>
      <c r="J38" s="236">
        <v>1345.7720000000008</v>
      </c>
      <c r="K38" s="258">
        <f t="shared" si="20"/>
        <v>1.3757999862436046E-2</v>
      </c>
      <c r="L38" s="259">
        <f t="shared" si="21"/>
        <v>1.0082442728372368E-2</v>
      </c>
      <c r="M38" s="64">
        <f t="shared" si="22"/>
        <v>-0.28302696989215276</v>
      </c>
      <c r="O38" s="285">
        <f t="shared" si="17"/>
        <v>5.5917581239051914</v>
      </c>
      <c r="P38" s="286">
        <f t="shared" si="18"/>
        <v>6.5183498902929919</v>
      </c>
      <c r="Q38" s="64">
        <f t="shared" si="23"/>
        <v>0.1657066965086616</v>
      </c>
    </row>
    <row r="39" spans="1:17" ht="20.100000000000001" customHeight="1" thickBot="1" x14ac:dyDescent="0.3">
      <c r="A39" s="13" t="s">
        <v>11</v>
      </c>
      <c r="B39" s="15"/>
      <c r="C39" s="255">
        <v>5404.13</v>
      </c>
      <c r="D39" s="256">
        <v>3466.6699999999996</v>
      </c>
      <c r="E39" s="264">
        <f>C39/$C$40</f>
        <v>1.0841851960440144E-2</v>
      </c>
      <c r="F39" s="265">
        <f>D39/$D$40</f>
        <v>7.274972413540989E-3</v>
      </c>
      <c r="G39" s="67">
        <f t="shared" si="19"/>
        <v>-0.35851469154146931</v>
      </c>
      <c r="I39" s="255">
        <v>1286.5240000000006</v>
      </c>
      <c r="J39" s="256">
        <v>871.17200000000003</v>
      </c>
      <c r="K39" s="264">
        <f t="shared" si="20"/>
        <v>9.4298443516132157E-3</v>
      </c>
      <c r="L39" s="265">
        <f t="shared" si="21"/>
        <v>6.526768127559205E-3</v>
      </c>
      <c r="M39" s="67">
        <f t="shared" si="22"/>
        <v>-0.32284823291287246</v>
      </c>
      <c r="O39" s="291">
        <f t="shared" si="17"/>
        <v>2.3806311099103845</v>
      </c>
      <c r="P39" s="292">
        <f t="shared" si="18"/>
        <v>2.5129937375060218</v>
      </c>
      <c r="Q39" s="67">
        <f>(P39-O39)/O39</f>
        <v>5.5599805885347742E-2</v>
      </c>
    </row>
    <row r="40" spans="1:17" ht="26.25" customHeight="1" thickBot="1" x14ac:dyDescent="0.3">
      <c r="A40" s="17" t="s">
        <v>12</v>
      </c>
      <c r="B40" s="59"/>
      <c r="C40" s="257">
        <f>C28+C29+C30+C33+C37+C38+C39</f>
        <v>498450.8200000003</v>
      </c>
      <c r="D40" s="274">
        <f>D28+D29+D30+D33+D37+D38+D39</f>
        <v>476520.0199999999</v>
      </c>
      <c r="E40" s="266">
        <f>C40/$C$40</f>
        <v>1</v>
      </c>
      <c r="F40" s="267">
        <f>D40/$D$40</f>
        <v>1</v>
      </c>
      <c r="G40" s="67">
        <f t="shared" si="19"/>
        <v>-4.3997921399748889E-2</v>
      </c>
      <c r="H40" s="2"/>
      <c r="I40" s="257">
        <f>I28+I29+I30+I33+I37+I38+I39</f>
        <v>136431.09600000002</v>
      </c>
      <c r="J40" s="274">
        <f>J28+J29+J30+J33+J37+J38+J39</f>
        <v>133476.78099999999</v>
      </c>
      <c r="K40" s="266">
        <f>K28+K29+K30+K33+K37+K38+K39</f>
        <v>1.0000000000000002</v>
      </c>
      <c r="L40" s="267">
        <f>L28+L29+L30+L33+L37+L38+L39</f>
        <v>1</v>
      </c>
      <c r="M40" s="67">
        <f t="shared" si="22"/>
        <v>-2.165426421554241E-2</v>
      </c>
      <c r="N40" s="2"/>
      <c r="O40" s="293">
        <f t="shared" si="17"/>
        <v>2.7371024487430864</v>
      </c>
      <c r="P40" s="294">
        <f t="shared" si="18"/>
        <v>2.8010739401882843</v>
      </c>
      <c r="Q40" s="67">
        <f>(P40-O40)/O40</f>
        <v>2.3371975526372577E-2</v>
      </c>
    </row>
    <row r="42" spans="1:17" x14ac:dyDescent="0.25">
      <c r="A42" s="2"/>
    </row>
    <row r="43" spans="1:17" ht="8.25" customHeight="1" thickBot="1" x14ac:dyDescent="0.3"/>
    <row r="44" spans="1:17" ht="15" customHeight="1" x14ac:dyDescent="0.25">
      <c r="A44" s="437" t="s">
        <v>15</v>
      </c>
      <c r="B44" s="451"/>
      <c r="C44" s="454" t="s">
        <v>1</v>
      </c>
      <c r="D44" s="455"/>
      <c r="E44" s="450" t="s">
        <v>105</v>
      </c>
      <c r="F44" s="450"/>
      <c r="G44" s="148" t="s">
        <v>0</v>
      </c>
      <c r="I44" s="456">
        <v>1000</v>
      </c>
      <c r="J44" s="455"/>
      <c r="K44" s="450" t="s">
        <v>105</v>
      </c>
      <c r="L44" s="450"/>
      <c r="M44" s="148" t="s">
        <v>0</v>
      </c>
      <c r="O44" s="462" t="s">
        <v>22</v>
      </c>
      <c r="P44" s="450"/>
      <c r="Q44" s="148" t="s">
        <v>0</v>
      </c>
    </row>
    <row r="45" spans="1:17" ht="15" customHeight="1" x14ac:dyDescent="0.25">
      <c r="A45" s="452"/>
      <c r="B45" s="453"/>
      <c r="C45" s="457" t="str">
        <f>C5</f>
        <v>jan-abril</v>
      </c>
      <c r="D45" s="458"/>
      <c r="E45" s="459" t="str">
        <f>C25</f>
        <v>jan-abril</v>
      </c>
      <c r="F45" s="459"/>
      <c r="G45" s="149" t="str">
        <f>G25</f>
        <v>2022 /2021</v>
      </c>
      <c r="I45" s="460" t="str">
        <f>C5</f>
        <v>jan-abril</v>
      </c>
      <c r="J45" s="458"/>
      <c r="K45" s="446" t="str">
        <f>C25</f>
        <v>jan-abril</v>
      </c>
      <c r="L45" s="447"/>
      <c r="M45" s="149" t="str">
        <f>G45</f>
        <v>2022 /2021</v>
      </c>
      <c r="O45" s="460" t="str">
        <f>C5</f>
        <v>jan-abril</v>
      </c>
      <c r="P45" s="458"/>
      <c r="Q45" s="149" t="str">
        <f>Q25</f>
        <v>2022 /2021</v>
      </c>
    </row>
    <row r="46" spans="1:17" ht="15.75" customHeight="1" x14ac:dyDescent="0.25">
      <c r="A46" s="452"/>
      <c r="B46" s="453"/>
      <c r="C46" s="159">
        <f>C6</f>
        <v>2021</v>
      </c>
      <c r="D46" s="157">
        <f>D6</f>
        <v>2022</v>
      </c>
      <c r="E46" s="244">
        <f>C26</f>
        <v>2021</v>
      </c>
      <c r="F46" s="157">
        <f>D26</f>
        <v>2022</v>
      </c>
      <c r="G46" s="149" t="s">
        <v>1</v>
      </c>
      <c r="I46" s="154">
        <f>C6</f>
        <v>2021</v>
      </c>
      <c r="J46" s="158">
        <f>D6</f>
        <v>2022</v>
      </c>
      <c r="K46" s="156">
        <f>C26</f>
        <v>2021</v>
      </c>
      <c r="L46" s="157">
        <f>D26</f>
        <v>2022</v>
      </c>
      <c r="M46" s="322">
        <v>1000</v>
      </c>
      <c r="O46" s="154">
        <f>O26</f>
        <v>2021</v>
      </c>
      <c r="P46" s="158">
        <f>P26</f>
        <v>2022</v>
      </c>
      <c r="Q46" s="149"/>
    </row>
    <row r="47" spans="1:17" s="375" customFormat="1" ht="15.75" customHeight="1" x14ac:dyDescent="0.25">
      <c r="A47" s="28" t="s">
        <v>116</v>
      </c>
      <c r="B47" s="20"/>
      <c r="C47" s="249">
        <f>C48+C49</f>
        <v>282567.34999999992</v>
      </c>
      <c r="D47" s="250">
        <f>D48+D49</f>
        <v>265270.27999999985</v>
      </c>
      <c r="E47" s="260">
        <f>C47/$C$60</f>
        <v>0.5049541980785005</v>
      </c>
      <c r="F47" s="261">
        <f>D47/$D$60</f>
        <v>0.48843903027158747</v>
      </c>
      <c r="G47" s="65">
        <f>(D47-C47)/C47</f>
        <v>-6.1213972527257909E-2</v>
      </c>
      <c r="H47"/>
      <c r="I47" s="249">
        <f>I48+I49</f>
        <v>84521.003000000055</v>
      </c>
      <c r="J47" s="250">
        <f>J48+J49</f>
        <v>84338.71299999996</v>
      </c>
      <c r="K47" s="260">
        <f>I47/$I$60</f>
        <v>0.56905262601137796</v>
      </c>
      <c r="L47" s="261">
        <f>J47/$J$60</f>
        <v>0.55380063898432363</v>
      </c>
      <c r="M47" s="65">
        <f>(J47-I47)/I47</f>
        <v>-2.1567420348773589E-3</v>
      </c>
      <c r="N47"/>
      <c r="O47" s="287">
        <f t="shared" ref="O47" si="26">(I47/C47)*10</f>
        <v>2.9911807928269161</v>
      </c>
      <c r="P47" s="288">
        <f t="shared" ref="P47" si="27">(J47/D47)*10</f>
        <v>3.1793502460961705</v>
      </c>
      <c r="Q47" s="65">
        <f>(P47-O47)/O47</f>
        <v>6.2908084232320347E-2</v>
      </c>
    </row>
    <row r="48" spans="1:17" ht="20.100000000000001" customHeight="1" x14ac:dyDescent="0.25">
      <c r="A48" s="13" t="s">
        <v>4</v>
      </c>
      <c r="B48" s="1"/>
      <c r="C48" s="268">
        <v>133783.45999999993</v>
      </c>
      <c r="D48" s="269">
        <v>129743.13999999987</v>
      </c>
      <c r="E48" s="258">
        <f>C48/$C$60</f>
        <v>0.23907404645464927</v>
      </c>
      <c r="F48" s="259">
        <f>D48/$D$60</f>
        <v>0.23889450972793028</v>
      </c>
      <c r="G48" s="64">
        <f>(D48-C48)/C48</f>
        <v>-3.0200444808349755E-2</v>
      </c>
      <c r="I48" s="268">
        <v>46914.491000000024</v>
      </c>
      <c r="J48" s="269">
        <v>49321.796999999991</v>
      </c>
      <c r="K48" s="258">
        <f>I48/$I$60</f>
        <v>0.31586012179170608</v>
      </c>
      <c r="L48" s="259">
        <f>J48/$J$60</f>
        <v>0.3238660126869034</v>
      </c>
      <c r="M48" s="64">
        <f>(J48-I48)/I48</f>
        <v>5.131263174101082E-2</v>
      </c>
      <c r="O48" s="285">
        <f t="shared" ref="O48:O60" si="28">(I48/C48)*10</f>
        <v>3.5067482183522576</v>
      </c>
      <c r="P48" s="286">
        <f t="shared" ref="P48:P60" si="29">(J48/D48)*10</f>
        <v>3.8014955549865714</v>
      </c>
      <c r="Q48" s="64">
        <f>(P48-O48)/O48</f>
        <v>8.4051468278155711E-2</v>
      </c>
    </row>
    <row r="49" spans="1:17" ht="20.100000000000001" customHeight="1" x14ac:dyDescent="0.25">
      <c r="A49" s="13" t="s">
        <v>5</v>
      </c>
      <c r="B49" s="1"/>
      <c r="C49" s="268">
        <v>148783.88999999998</v>
      </c>
      <c r="D49" s="269">
        <v>135527.13999999998</v>
      </c>
      <c r="E49" s="258">
        <f>C49/$C$60</f>
        <v>0.26588015162385126</v>
      </c>
      <c r="F49" s="259">
        <f>D49/$D$60</f>
        <v>0.24954452054365722</v>
      </c>
      <c r="G49" s="64">
        <f>(D49-C49)/C49</f>
        <v>-8.9100708416751315E-2</v>
      </c>
      <c r="I49" s="268">
        <v>37606.512000000039</v>
      </c>
      <c r="J49" s="269">
        <v>35016.915999999976</v>
      </c>
      <c r="K49" s="258">
        <f>I49/$I$60</f>
        <v>0.25319250421967193</v>
      </c>
      <c r="L49" s="259">
        <f>J49/$J$60</f>
        <v>0.22993462629742029</v>
      </c>
      <c r="M49" s="64">
        <f>(J49-I49)/I49</f>
        <v>-6.8860308023250355E-2</v>
      </c>
      <c r="O49" s="285">
        <f t="shared" si="28"/>
        <v>2.5275930075494091</v>
      </c>
      <c r="P49" s="286">
        <f t="shared" si="29"/>
        <v>2.5837567294639276</v>
      </c>
      <c r="Q49" s="64">
        <f>(P49-O49)/O49</f>
        <v>2.2220239471611489E-2</v>
      </c>
    </row>
    <row r="50" spans="1:17" ht="20.100000000000001" customHeight="1" x14ac:dyDescent="0.25">
      <c r="A50" s="28" t="s">
        <v>38</v>
      </c>
      <c r="B50" s="20"/>
      <c r="C50" s="249">
        <f>C51+C52</f>
        <v>221579.23999999996</v>
      </c>
      <c r="D50" s="250">
        <f>D51+D52</f>
        <v>225861.52000000011</v>
      </c>
      <c r="E50" s="260">
        <f>C50/$C$60</f>
        <v>0.39596707632726719</v>
      </c>
      <c r="F50" s="261">
        <f>D50/$D$60</f>
        <v>0.41587614641363846</v>
      </c>
      <c r="G50" s="65">
        <f>(D50-C50)/C50</f>
        <v>1.9326178752125629E-2</v>
      </c>
      <c r="I50" s="249">
        <f>I51+I52</f>
        <v>27276.910000000003</v>
      </c>
      <c r="J50" s="250">
        <f>J51+J52</f>
        <v>29241.196000000022</v>
      </c>
      <c r="K50" s="260">
        <f>I50/$I$60</f>
        <v>0.18364662881456822</v>
      </c>
      <c r="L50" s="261">
        <f>J50/$J$60</f>
        <v>0.19200901286537145</v>
      </c>
      <c r="M50" s="65">
        <f>(J50-I50)/I50</f>
        <v>7.2012775640643234E-2</v>
      </c>
      <c r="O50" s="287">
        <f t="shared" si="28"/>
        <v>1.2310228160363763</v>
      </c>
      <c r="P50" s="288">
        <f t="shared" si="29"/>
        <v>1.2946515192140744</v>
      </c>
      <c r="Q50" s="65">
        <f>(P50-O50)/O50</f>
        <v>5.1687671705849099E-2</v>
      </c>
    </row>
    <row r="51" spans="1:17" ht="20.100000000000001" customHeight="1" x14ac:dyDescent="0.25">
      <c r="A51" s="13"/>
      <c r="B51" s="1" t="s">
        <v>6</v>
      </c>
      <c r="C51" s="251">
        <v>212728.56999999995</v>
      </c>
      <c r="D51" s="252">
        <v>220262.15000000011</v>
      </c>
      <c r="E51" s="258">
        <f t="shared" ref="E51:E57" si="30">C51/$C$60</f>
        <v>0.38015073033999214</v>
      </c>
      <c r="F51" s="259">
        <f t="shared" ref="F51:F57" si="31">D51/$D$60</f>
        <v>0.40556609263402993</v>
      </c>
      <c r="G51" s="64">
        <f t="shared" ref="G51:G59" si="32">(D51-C51)/C51</f>
        <v>3.5414048992103708E-2</v>
      </c>
      <c r="I51" s="251">
        <v>25518.797000000006</v>
      </c>
      <c r="J51" s="252">
        <v>27829.611000000023</v>
      </c>
      <c r="K51" s="258">
        <f t="shared" ref="K51:K58" si="33">I51/$I$60</f>
        <v>0.17180982158365143</v>
      </c>
      <c r="L51" s="259">
        <f t="shared" ref="L51:L58" si="34">J51/$J$60</f>
        <v>0.18273999929884135</v>
      </c>
      <c r="M51" s="64">
        <f t="shared" ref="M51:M58" si="35">(J51-I51)/I51</f>
        <v>9.0553406573202336E-2</v>
      </c>
      <c r="O51" s="285">
        <f t="shared" si="28"/>
        <v>1.1995942529017147</v>
      </c>
      <c r="P51" s="286">
        <f t="shared" si="29"/>
        <v>1.2634767707479477</v>
      </c>
      <c r="Q51" s="64">
        <f t="shared" ref="Q51:Q58" si="36">(P51-O51)/O51</f>
        <v>5.3253437728387504E-2</v>
      </c>
    </row>
    <row r="52" spans="1:17" ht="20.100000000000001" customHeight="1" x14ac:dyDescent="0.25">
      <c r="A52" s="13"/>
      <c r="B52" s="1" t="s">
        <v>39</v>
      </c>
      <c r="C52" s="251">
        <v>8850.6700000000055</v>
      </c>
      <c r="D52" s="252">
        <v>5599.3700000000063</v>
      </c>
      <c r="E52" s="262">
        <f t="shared" si="30"/>
        <v>1.5816345987275056E-2</v>
      </c>
      <c r="F52" s="263">
        <f t="shared" si="31"/>
        <v>1.031005377960857E-2</v>
      </c>
      <c r="G52" s="64">
        <f t="shared" si="32"/>
        <v>-0.36735072034094562</v>
      </c>
      <c r="I52" s="251">
        <v>1758.1129999999987</v>
      </c>
      <c r="J52" s="252">
        <v>1411.585</v>
      </c>
      <c r="K52" s="262">
        <f t="shared" si="33"/>
        <v>1.1836807230916797E-2</v>
      </c>
      <c r="L52" s="263">
        <f t="shared" si="34"/>
        <v>9.2690135665300811E-3</v>
      </c>
      <c r="M52" s="64">
        <f t="shared" si="35"/>
        <v>-0.19710223404297614</v>
      </c>
      <c r="O52" s="285">
        <f t="shared" si="28"/>
        <v>1.9864179773960589</v>
      </c>
      <c r="P52" s="286">
        <f t="shared" si="29"/>
        <v>2.5209711092497877</v>
      </c>
      <c r="Q52" s="64">
        <f t="shared" si="36"/>
        <v>0.26910405460308007</v>
      </c>
    </row>
    <row r="53" spans="1:17" ht="20.100000000000001" customHeight="1" x14ac:dyDescent="0.25">
      <c r="A53" s="28" t="s">
        <v>134</v>
      </c>
      <c r="B53" s="20"/>
      <c r="C53" s="249">
        <f>SUM(C54:C56)</f>
        <v>46834.569999999985</v>
      </c>
      <c r="D53" s="250">
        <f>SUM(D54:D56)</f>
        <v>40220.700000000033</v>
      </c>
      <c r="E53" s="260">
        <f>C53/$C$60</f>
        <v>8.3694428024686504E-2</v>
      </c>
      <c r="F53" s="261">
        <f>D53/$D$60</f>
        <v>7.4057899380377129E-2</v>
      </c>
      <c r="G53" s="65">
        <f>(D53-C53)/C53</f>
        <v>-0.14121769453632121</v>
      </c>
      <c r="I53" s="249">
        <f>SUM(I54:I56)</f>
        <v>33707.322999999989</v>
      </c>
      <c r="J53" s="250">
        <f>SUM(J54:J56)</f>
        <v>34026.334999999985</v>
      </c>
      <c r="K53" s="260">
        <f t="shared" si="33"/>
        <v>0.22694052351654773</v>
      </c>
      <c r="L53" s="261">
        <f t="shared" si="34"/>
        <v>0.22343008797507566</v>
      </c>
      <c r="M53" s="65">
        <f t="shared" si="35"/>
        <v>9.4641748916102081E-3</v>
      </c>
      <c r="O53" s="287">
        <f t="shared" si="28"/>
        <v>7.1971031227573992</v>
      </c>
      <c r="P53" s="288">
        <f t="shared" si="29"/>
        <v>8.4599062174452353</v>
      </c>
      <c r="Q53" s="65">
        <f t="shared" si="36"/>
        <v>0.17545991396105259</v>
      </c>
    </row>
    <row r="54" spans="1:17" ht="20.100000000000001" customHeight="1" x14ac:dyDescent="0.25">
      <c r="A54" s="13"/>
      <c r="B54" s="4" t="s">
        <v>7</v>
      </c>
      <c r="C54" s="251">
        <v>42741.339999999989</v>
      </c>
      <c r="D54" s="252">
        <v>37100.120000000032</v>
      </c>
      <c r="E54" s="258">
        <f>C54/$C$60</f>
        <v>7.6379734121796231E-2</v>
      </c>
      <c r="F54" s="259">
        <f>D54/$D$60</f>
        <v>6.8312012321016718E-2</v>
      </c>
      <c r="G54" s="64">
        <f>(D54-C54)/C54</f>
        <v>-0.13198509920372078</v>
      </c>
      <c r="I54" s="251">
        <v>30250.088999999989</v>
      </c>
      <c r="J54" s="252">
        <v>30735.436999999987</v>
      </c>
      <c r="K54" s="258">
        <f t="shared" si="33"/>
        <v>0.2036640831454388</v>
      </c>
      <c r="L54" s="259">
        <f t="shared" si="34"/>
        <v>0.20182077772591128</v>
      </c>
      <c r="M54" s="64">
        <f t="shared" si="35"/>
        <v>1.6044514778121754E-2</v>
      </c>
      <c r="O54" s="285">
        <f t="shared" si="28"/>
        <v>7.0774779171640381</v>
      </c>
      <c r="P54" s="286">
        <f t="shared" si="29"/>
        <v>8.284457570487632</v>
      </c>
      <c r="Q54" s="64">
        <f t="shared" si="36"/>
        <v>0.17053810233677613</v>
      </c>
    </row>
    <row r="55" spans="1:17" ht="20.100000000000001" customHeight="1" x14ac:dyDescent="0.25">
      <c r="A55" s="13"/>
      <c r="B55" s="4" t="s">
        <v>8</v>
      </c>
      <c r="C55" s="251">
        <v>3045.2800000000011</v>
      </c>
      <c r="D55" s="252">
        <v>2662.8199999999993</v>
      </c>
      <c r="E55" s="258">
        <f t="shared" si="30"/>
        <v>5.4419837264443223E-3</v>
      </c>
      <c r="F55" s="259">
        <f t="shared" si="31"/>
        <v>4.9030189834601487E-3</v>
      </c>
      <c r="G55" s="64">
        <f t="shared" si="32"/>
        <v>-0.12559107865286664</v>
      </c>
      <c r="I55" s="251">
        <v>3051.8189999999991</v>
      </c>
      <c r="J55" s="252">
        <v>3022.1119999999992</v>
      </c>
      <c r="K55" s="258">
        <f t="shared" si="33"/>
        <v>2.0546912062335748E-2</v>
      </c>
      <c r="L55" s="259">
        <f t="shared" si="34"/>
        <v>1.9844357320014983E-2</v>
      </c>
      <c r="M55" s="64">
        <f t="shared" si="35"/>
        <v>-9.7341945901771657E-3</v>
      </c>
      <c r="O55" s="285">
        <f t="shared" si="28"/>
        <v>10.021472573950501</v>
      </c>
      <c r="P55" s="286">
        <f t="shared" si="29"/>
        <v>11.34929135277638</v>
      </c>
      <c r="Q55" s="64">
        <f t="shared" si="36"/>
        <v>0.13249737192090605</v>
      </c>
    </row>
    <row r="56" spans="1:17" ht="20.100000000000001" customHeight="1" x14ac:dyDescent="0.25">
      <c r="A56" s="37"/>
      <c r="B56" s="38" t="s">
        <v>9</v>
      </c>
      <c r="C56" s="253">
        <v>1047.9499999999996</v>
      </c>
      <c r="D56" s="254">
        <v>457.75999999999982</v>
      </c>
      <c r="E56" s="262">
        <f t="shared" si="30"/>
        <v>1.8727101764459504E-3</v>
      </c>
      <c r="F56" s="263">
        <f t="shared" si="31"/>
        <v>8.4286807590025514E-4</v>
      </c>
      <c r="G56" s="64">
        <f t="shared" si="32"/>
        <v>-0.56318526647263711</v>
      </c>
      <c r="I56" s="253">
        <v>405.41500000000002</v>
      </c>
      <c r="J56" s="254">
        <v>268.78600000000012</v>
      </c>
      <c r="K56" s="262">
        <f t="shared" si="33"/>
        <v>2.7295283087731773E-3</v>
      </c>
      <c r="L56" s="263">
        <f t="shared" si="34"/>
        <v>1.7649529291493998E-3</v>
      </c>
      <c r="M56" s="64">
        <f t="shared" si="35"/>
        <v>-0.33701022409136294</v>
      </c>
      <c r="O56" s="285">
        <f t="shared" si="28"/>
        <v>3.8686483133737317</v>
      </c>
      <c r="P56" s="286">
        <f t="shared" si="29"/>
        <v>5.8717668647326162</v>
      </c>
      <c r="Q56" s="64">
        <f t="shared" si="36"/>
        <v>0.51778254033435911</v>
      </c>
    </row>
    <row r="57" spans="1:17" ht="20.100000000000001" customHeight="1" x14ac:dyDescent="0.25">
      <c r="A57" s="13" t="s">
        <v>135</v>
      </c>
      <c r="B57" s="4"/>
      <c r="C57" s="235">
        <v>609.15000000000009</v>
      </c>
      <c r="D57" s="236">
        <v>1126.2600000000002</v>
      </c>
      <c r="E57" s="258">
        <f t="shared" si="30"/>
        <v>1.0885647253991615E-3</v>
      </c>
      <c r="F57" s="259">
        <f t="shared" si="31"/>
        <v>2.0737692222199886E-3</v>
      </c>
      <c r="G57" s="66">
        <f t="shared" si="32"/>
        <v>0.84890421078552092</v>
      </c>
      <c r="I57" s="235">
        <v>600.33099999999979</v>
      </c>
      <c r="J57" s="236">
        <v>877.70399999999995</v>
      </c>
      <c r="K57" s="258">
        <f t="shared" si="33"/>
        <v>4.0418348091069882E-3</v>
      </c>
      <c r="L57" s="259">
        <f t="shared" si="34"/>
        <v>5.7633442431009952E-3</v>
      </c>
      <c r="M57" s="66">
        <f t="shared" si="35"/>
        <v>0.46203344488290671</v>
      </c>
      <c r="O57" s="289">
        <f t="shared" si="28"/>
        <v>9.8552244931461814</v>
      </c>
      <c r="P57" s="290">
        <f t="shared" si="29"/>
        <v>7.7930850780459204</v>
      </c>
      <c r="Q57" s="66">
        <f t="shared" si="36"/>
        <v>-0.20924327157989922</v>
      </c>
    </row>
    <row r="58" spans="1:17" ht="20.100000000000001" customHeight="1" x14ac:dyDescent="0.25">
      <c r="A58" s="13" t="s">
        <v>10</v>
      </c>
      <c r="B58" s="1"/>
      <c r="C58" s="235">
        <v>3662.0299999999993</v>
      </c>
      <c r="D58" s="236">
        <v>5358.56</v>
      </c>
      <c r="E58" s="258">
        <f>C58/$C$60</f>
        <v>6.5441298224632521E-3</v>
      </c>
      <c r="F58" s="259">
        <f>D58/$D$60</f>
        <v>9.866653173706906E-3</v>
      </c>
      <c r="G58" s="64">
        <f t="shared" si="32"/>
        <v>0.46327583334926298</v>
      </c>
      <c r="I58" s="235">
        <v>1650.8129999999994</v>
      </c>
      <c r="J58" s="236">
        <v>2684.7069999999999</v>
      </c>
      <c r="K58" s="258">
        <f t="shared" si="33"/>
        <v>1.1114390972190899E-2</v>
      </c>
      <c r="L58" s="259">
        <f t="shared" si="34"/>
        <v>1.7628825472896265E-2</v>
      </c>
      <c r="M58" s="64">
        <f t="shared" si="35"/>
        <v>0.62629383219056356</v>
      </c>
      <c r="O58" s="285">
        <f t="shared" si="28"/>
        <v>4.5079177396143661</v>
      </c>
      <c r="P58" s="286">
        <f t="shared" si="29"/>
        <v>5.0101277208802362</v>
      </c>
      <c r="Q58" s="64">
        <f t="shared" si="36"/>
        <v>0.11140619910886662</v>
      </c>
    </row>
    <row r="59" spans="1:17" ht="20.100000000000001" customHeight="1" thickBot="1" x14ac:dyDescent="0.3">
      <c r="A59" s="13" t="s">
        <v>11</v>
      </c>
      <c r="B59" s="15"/>
      <c r="C59" s="255">
        <v>4337.7200000000012</v>
      </c>
      <c r="D59" s="256">
        <v>5260.72</v>
      </c>
      <c r="E59" s="264">
        <f>C59/$C$60</f>
        <v>7.751603021683413E-3</v>
      </c>
      <c r="F59" s="265">
        <f>D59/$D$60</f>
        <v>9.6865015384699233E-3</v>
      </c>
      <c r="G59" s="67">
        <f t="shared" si="32"/>
        <v>0.21278459651614184</v>
      </c>
      <c r="I59" s="255">
        <v>772.94600000000003</v>
      </c>
      <c r="J59" s="256">
        <v>1122.0920000000003</v>
      </c>
      <c r="K59" s="264">
        <f>I59/$I$60</f>
        <v>5.2039958762083111E-3</v>
      </c>
      <c r="L59" s="265">
        <f>J59/$J$60</f>
        <v>7.3680904592319093E-3</v>
      </c>
      <c r="M59" s="67">
        <f>(J59-I59)/I59</f>
        <v>0.45170814002530613</v>
      </c>
      <c r="O59" s="291">
        <f t="shared" si="28"/>
        <v>1.7819176894774209</v>
      </c>
      <c r="P59" s="292">
        <f t="shared" si="29"/>
        <v>2.1329627883635704</v>
      </c>
      <c r="Q59" s="67">
        <f>(P59-O59)/O59</f>
        <v>0.19700410459985937</v>
      </c>
    </row>
    <row r="60" spans="1:17" ht="26.25" customHeight="1" thickBot="1" x14ac:dyDescent="0.3">
      <c r="A60" s="17" t="s">
        <v>12</v>
      </c>
      <c r="B60" s="59"/>
      <c r="C60" s="257">
        <f>C48+C49+C50+C53+C57+C58+C59</f>
        <v>559590.05999999982</v>
      </c>
      <c r="D60" s="274">
        <f>D48+D49+D50+D53+D57+D58+D59</f>
        <v>543098.04</v>
      </c>
      <c r="E60" s="266">
        <f>E48+E49+E50+E53+E57+E58+E59</f>
        <v>1</v>
      </c>
      <c r="F60" s="267">
        <f>F48+F49+F50+F53+F57+F58+F59</f>
        <v>1</v>
      </c>
      <c r="G60" s="67">
        <f>(D60-C60)/C60</f>
        <v>-2.9471609985352119E-2</v>
      </c>
      <c r="H60" s="2"/>
      <c r="I60" s="257">
        <f>I48+I49+I50+I53+I57+I58+I59</f>
        <v>148529.32600000003</v>
      </c>
      <c r="J60" s="274">
        <f>J48+J49+J50+J53+J57+J58+J59</f>
        <v>152290.74699999997</v>
      </c>
      <c r="K60" s="266">
        <f>K48+K49+K50+K53+K57+K58+K59</f>
        <v>1</v>
      </c>
      <c r="L60" s="267">
        <f>L48+L49+L50+L53+L57+L58+L59</f>
        <v>1</v>
      </c>
      <c r="M60" s="67">
        <f>(J60-I60)/I60</f>
        <v>2.5324433236840669E-2</v>
      </c>
      <c r="N60" s="2"/>
      <c r="O60" s="293">
        <f t="shared" si="28"/>
        <v>2.6542524004089723</v>
      </c>
      <c r="P60" s="294">
        <f t="shared" si="29"/>
        <v>2.8041115191651214</v>
      </c>
      <c r="Q60" s="67">
        <f>(P60-O60)/O60</f>
        <v>5.6460010635408495E-2</v>
      </c>
    </row>
    <row r="64" spans="1:17" x14ac:dyDescent="0.25">
      <c r="L64" s="49"/>
    </row>
    <row r="66" spans="3:13" x14ac:dyDescent="0.25">
      <c r="C66" s="137"/>
      <c r="D66" s="137"/>
      <c r="E66" s="137"/>
      <c r="F66" s="137"/>
      <c r="G66" s="326"/>
      <c r="I66" s="326"/>
      <c r="J66" s="137"/>
      <c r="K66" s="137"/>
      <c r="L66" s="137"/>
      <c r="M66" s="326"/>
    </row>
    <row r="68" spans="3:13" x14ac:dyDescent="0.25">
      <c r="M68" s="326"/>
    </row>
    <row r="69" spans="3:13" x14ac:dyDescent="0.25">
      <c r="G69" s="326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 codeName="Folha24">
    <pageSetUpPr fitToPage="1"/>
  </sheetPr>
  <dimension ref="A1:XFC64"/>
  <sheetViews>
    <sheetView showGridLines="0" tabSelected="1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40"/>
    <col min="17" max="17" width="10.85546875" customWidth="1"/>
  </cols>
  <sheetData>
    <row r="1" spans="1:20" ht="15.75" x14ac:dyDescent="0.25">
      <c r="A1" s="5" t="s">
        <v>161</v>
      </c>
    </row>
    <row r="3" spans="1:20" ht="8.25" customHeight="1" thickBot="1" x14ac:dyDescent="0.3">
      <c r="Q3" s="15"/>
    </row>
    <row r="4" spans="1:20" x14ac:dyDescent="0.25">
      <c r="A4" s="437" t="s">
        <v>3</v>
      </c>
      <c r="B4" s="451"/>
      <c r="C4" s="454" t="s">
        <v>1</v>
      </c>
      <c r="D4" s="455"/>
      <c r="E4" s="450" t="s">
        <v>104</v>
      </c>
      <c r="F4" s="450"/>
      <c r="G4" s="148" t="s">
        <v>0</v>
      </c>
      <c r="I4" s="456">
        <v>1000</v>
      </c>
      <c r="J4" s="450"/>
      <c r="K4" s="448" t="s">
        <v>104</v>
      </c>
      <c r="L4" s="449"/>
      <c r="M4" s="148" t="s">
        <v>0</v>
      </c>
      <c r="O4" s="462" t="s">
        <v>22</v>
      </c>
      <c r="P4" s="450"/>
      <c r="Q4" s="148" t="s">
        <v>0</v>
      </c>
    </row>
    <row r="5" spans="1:20" x14ac:dyDescent="0.25">
      <c r="A5" s="452"/>
      <c r="B5" s="463"/>
      <c r="C5" s="457" t="s">
        <v>76</v>
      </c>
      <c r="D5" s="458"/>
      <c r="E5" s="459" t="str">
        <f>C5</f>
        <v>abril</v>
      </c>
      <c r="F5" s="459"/>
      <c r="G5" s="149" t="s">
        <v>133</v>
      </c>
      <c r="I5" s="460" t="str">
        <f>C5</f>
        <v>abril</v>
      </c>
      <c r="J5" s="459"/>
      <c r="K5" s="461" t="str">
        <f>C5</f>
        <v>abril</v>
      </c>
      <c r="L5" s="447"/>
      <c r="M5" s="149" t="str">
        <f>G5</f>
        <v>2022 /2021</v>
      </c>
      <c r="O5" s="460" t="str">
        <f>C5</f>
        <v>abril</v>
      </c>
      <c r="P5" s="458"/>
      <c r="Q5" s="149" t="str">
        <f>M5</f>
        <v>2022 /2021</v>
      </c>
    </row>
    <row r="6" spans="1:20" ht="19.5" customHeight="1" x14ac:dyDescent="0.25">
      <c r="A6" s="452"/>
      <c r="B6" s="463"/>
      <c r="C6" s="159">
        <v>2021</v>
      </c>
      <c r="D6" s="157">
        <v>2022</v>
      </c>
      <c r="E6" s="336">
        <f>C6</f>
        <v>2021</v>
      </c>
      <c r="F6" s="157">
        <f>D6</f>
        <v>2022</v>
      </c>
      <c r="G6" s="149" t="s">
        <v>1</v>
      </c>
      <c r="I6" s="335">
        <f>C6</f>
        <v>2021</v>
      </c>
      <c r="J6" s="158">
        <f>D6</f>
        <v>2022</v>
      </c>
      <c r="K6" s="156">
        <f>E6</f>
        <v>2021</v>
      </c>
      <c r="L6" s="157">
        <f>D6</f>
        <v>2022</v>
      </c>
      <c r="M6" s="322">
        <v>1000</v>
      </c>
      <c r="O6" s="335">
        <f>C6</f>
        <v>2021</v>
      </c>
      <c r="P6" s="158">
        <f>D6</f>
        <v>2022</v>
      </c>
      <c r="Q6" s="149"/>
    </row>
    <row r="7" spans="1:20" ht="19.5" customHeight="1" x14ac:dyDescent="0.25">
      <c r="A7" s="28" t="s">
        <v>116</v>
      </c>
      <c r="B7" s="20"/>
      <c r="C7" s="92">
        <f>C8+C9</f>
        <v>132236.53000000003</v>
      </c>
      <c r="D7" s="338">
        <f>D8+D9</f>
        <v>118359.76999999996</v>
      </c>
      <c r="E7" s="260">
        <f t="shared" ref="E7" si="0">C7/$C$20</f>
        <v>0.46053109432637551</v>
      </c>
      <c r="F7" s="261">
        <f t="shared" ref="F7" si="1">D7/$D$20</f>
        <v>0.4536052624751174</v>
      </c>
      <c r="G7" s="339">
        <f>(D7-C7)/C7</f>
        <v>-0.10493893026382396</v>
      </c>
      <c r="I7" s="340">
        <f>I8+I9</f>
        <v>36541.484000000011</v>
      </c>
      <c r="J7" s="341">
        <f>J8+J9</f>
        <v>33632.415000000008</v>
      </c>
      <c r="K7" s="260">
        <f t="shared" ref="K7" si="2">I7/$I$20</f>
        <v>0.47326264038486332</v>
      </c>
      <c r="L7" s="261">
        <f t="shared" ref="L7" si="3">J7/$J$20</f>
        <v>0.45951698736772906</v>
      </c>
      <c r="M7" s="339">
        <f>(J7-I7)/I7</f>
        <v>-7.9610039920655726E-2</v>
      </c>
      <c r="O7" s="342">
        <f t="shared" ref="O7" si="4">(I7/C7)*10</f>
        <v>2.7633426255211022</v>
      </c>
      <c r="P7" s="343">
        <f t="shared" ref="P7" si="5">(J7/D7)*10</f>
        <v>2.841541091200162</v>
      </c>
      <c r="Q7" s="339">
        <f>(P7-O7)/O7</f>
        <v>2.8298505207733093E-2</v>
      </c>
    </row>
    <row r="8" spans="1:20" ht="20.100000000000001" customHeight="1" x14ac:dyDescent="0.25">
      <c r="A8" s="13" t="s">
        <v>4</v>
      </c>
      <c r="C8" s="24">
        <v>70024.920000000027</v>
      </c>
      <c r="D8" s="160">
        <v>62020.279999999977</v>
      </c>
      <c r="E8" s="258">
        <f t="shared" ref="E8:E19" si="6">C8/$C$20</f>
        <v>0.24387098661555096</v>
      </c>
      <c r="F8" s="259">
        <f t="shared" ref="F8:F19" si="7">D8/$D$20</f>
        <v>0.23768823974717315</v>
      </c>
      <c r="G8" s="337">
        <f>(D8-C8)/C8</f>
        <v>-0.11431130517535824</v>
      </c>
      <c r="I8" s="24">
        <v>21046.798000000006</v>
      </c>
      <c r="J8" s="160">
        <v>19728.774000000009</v>
      </c>
      <c r="K8" s="258">
        <f t="shared" ref="K8:K19" si="8">I8/$I$20</f>
        <v>0.27258507599545928</v>
      </c>
      <c r="L8" s="259">
        <f t="shared" ref="L8:L19" si="9">J8/$J$20</f>
        <v>0.26955265605930417</v>
      </c>
      <c r="M8" s="337">
        <f>(J8-I8)/I8</f>
        <v>-6.2623492656697574E-2</v>
      </c>
      <c r="O8" s="39">
        <f t="shared" ref="O8:P20" si="10">(I8/C8)*10</f>
        <v>3.0056154294785338</v>
      </c>
      <c r="P8" s="163">
        <f t="shared" si="10"/>
        <v>3.1810198212584684</v>
      </c>
      <c r="Q8" s="337">
        <f>(P8-O8)/O8</f>
        <v>5.8358893842372507E-2</v>
      </c>
      <c r="R8" s="137"/>
      <c r="S8" s="137"/>
      <c r="T8" s="366"/>
    </row>
    <row r="9" spans="1:20" ht="20.100000000000001" customHeight="1" x14ac:dyDescent="0.25">
      <c r="A9" s="13" t="s">
        <v>5</v>
      </c>
      <c r="C9" s="24">
        <v>62211.609999999986</v>
      </c>
      <c r="D9" s="160">
        <v>56339.489999999991</v>
      </c>
      <c r="E9" s="258">
        <f t="shared" si="6"/>
        <v>0.21666010771082447</v>
      </c>
      <c r="F9" s="259">
        <f t="shared" si="7"/>
        <v>0.21591702272794427</v>
      </c>
      <c r="G9" s="337">
        <f>(D9-C9)/C9</f>
        <v>-9.4389455601615144E-2</v>
      </c>
      <c r="I9" s="24">
        <v>15494.686000000002</v>
      </c>
      <c r="J9" s="160">
        <v>13903.641</v>
      </c>
      <c r="K9" s="258">
        <f t="shared" si="8"/>
        <v>0.20067756438940396</v>
      </c>
      <c r="L9" s="259">
        <f t="shared" si="9"/>
        <v>0.18996433130842488</v>
      </c>
      <c r="M9" s="337">
        <f>(J9-I9)/I9</f>
        <v>-0.10268326831534384</v>
      </c>
      <c r="O9" s="39">
        <f t="shared" si="10"/>
        <v>2.4906421807762258</v>
      </c>
      <c r="P9" s="163">
        <f t="shared" si="10"/>
        <v>2.4678322434228641</v>
      </c>
      <c r="Q9" s="337">
        <f t="shared" ref="Q9:Q20" si="11">(P9-O9)/O9</f>
        <v>-9.1582554609481483E-3</v>
      </c>
      <c r="R9" s="137"/>
      <c r="S9" s="137"/>
      <c r="T9" s="366"/>
    </row>
    <row r="10" spans="1:20" ht="20.100000000000001" customHeight="1" x14ac:dyDescent="0.25">
      <c r="A10" s="28" t="s">
        <v>38</v>
      </c>
      <c r="B10" s="20"/>
      <c r="C10" s="92">
        <f>C11+C12</f>
        <v>99356.950000000041</v>
      </c>
      <c r="D10" s="338">
        <f>D11+D12</f>
        <v>90771.08</v>
      </c>
      <c r="E10" s="260">
        <f t="shared" si="6"/>
        <v>0.34602363592292523</v>
      </c>
      <c r="F10" s="261">
        <f t="shared" si="7"/>
        <v>0.34787360239505277</v>
      </c>
      <c r="G10" s="339">
        <f>(D10-C10)/C10</f>
        <v>-8.6414387720235325E-2</v>
      </c>
      <c r="I10" s="340">
        <f>I11+I12</f>
        <v>14866.018</v>
      </c>
      <c r="J10" s="341">
        <f>J11+J12</f>
        <v>12821.986000000004</v>
      </c>
      <c r="K10" s="260">
        <f t="shared" si="8"/>
        <v>0.19253544630778824</v>
      </c>
      <c r="L10" s="261">
        <f t="shared" si="9"/>
        <v>0.17518576583903356</v>
      </c>
      <c r="M10" s="339">
        <f>(J10-I10)/I10</f>
        <v>-0.13749694101002674</v>
      </c>
      <c r="O10" s="342">
        <f t="shared" si="10"/>
        <v>1.4962232636972042</v>
      </c>
      <c r="P10" s="343">
        <f t="shared" si="10"/>
        <v>1.4125628999897331</v>
      </c>
      <c r="Q10" s="339">
        <f t="shared" si="11"/>
        <v>-5.5914358329614729E-2</v>
      </c>
      <c r="R10" s="374"/>
      <c r="S10" s="374"/>
      <c r="T10" s="366"/>
    </row>
    <row r="11" spans="1:20" ht="20.100000000000001" customHeight="1" x14ac:dyDescent="0.25">
      <c r="A11" s="13"/>
      <c r="B11" t="s">
        <v>6</v>
      </c>
      <c r="C11" s="36">
        <v>95029.100000000035</v>
      </c>
      <c r="D11" s="161">
        <v>85751.430000000008</v>
      </c>
      <c r="E11" s="258">
        <f t="shared" si="6"/>
        <v>0.33095132952937117</v>
      </c>
      <c r="F11" s="259">
        <f t="shared" si="7"/>
        <v>0.32863615663300694</v>
      </c>
      <c r="G11" s="337">
        <f t="shared" ref="G11:G19" si="12">(D11-C11)/C11</f>
        <v>-9.7629778667797804E-2</v>
      </c>
      <c r="I11" s="24">
        <v>13994.919</v>
      </c>
      <c r="J11" s="160">
        <v>11823.013000000004</v>
      </c>
      <c r="K11" s="258">
        <f t="shared" si="8"/>
        <v>0.18125351225232914</v>
      </c>
      <c r="L11" s="259">
        <f t="shared" si="9"/>
        <v>0.16153687790096244</v>
      </c>
      <c r="M11" s="337">
        <f t="shared" ref="M11:M19" si="13">(J11-I11)/I11</f>
        <v>-0.1551924666373557</v>
      </c>
      <c r="O11" s="39">
        <f t="shared" si="10"/>
        <v>1.4726982576915906</v>
      </c>
      <c r="P11" s="163">
        <f t="shared" si="10"/>
        <v>1.3787540336062039</v>
      </c>
      <c r="Q11" s="337">
        <f t="shared" si="11"/>
        <v>-6.3790544732932192E-2</v>
      </c>
    </row>
    <row r="12" spans="1:20" ht="20.100000000000001" customHeight="1" x14ac:dyDescent="0.25">
      <c r="A12" s="13"/>
      <c r="B12" t="s">
        <v>39</v>
      </c>
      <c r="C12" s="36">
        <v>4327.8499999999995</v>
      </c>
      <c r="D12" s="161">
        <v>5019.6500000000005</v>
      </c>
      <c r="E12" s="262">
        <f t="shared" si="6"/>
        <v>1.5072306393554061E-2</v>
      </c>
      <c r="F12" s="263">
        <f t="shared" si="7"/>
        <v>1.923744576204587E-2</v>
      </c>
      <c r="G12" s="337">
        <f t="shared" si="12"/>
        <v>0.15984842358214846</v>
      </c>
      <c r="I12" s="24">
        <v>871.09899999999993</v>
      </c>
      <c r="J12" s="160">
        <v>998.97299999999996</v>
      </c>
      <c r="K12" s="262">
        <f t="shared" si="8"/>
        <v>1.1281934055459101E-2</v>
      </c>
      <c r="L12" s="263">
        <f t="shared" si="9"/>
        <v>1.3648887938071123E-2</v>
      </c>
      <c r="M12" s="337">
        <f t="shared" si="13"/>
        <v>0.14679617356924993</v>
      </c>
      <c r="O12" s="39">
        <f t="shared" si="10"/>
        <v>2.0127753965594928</v>
      </c>
      <c r="P12" s="163">
        <f t="shared" si="10"/>
        <v>1.9901248094986699</v>
      </c>
      <c r="Q12" s="337">
        <f t="shared" si="11"/>
        <v>-1.1253410141807347E-2</v>
      </c>
    </row>
    <row r="13" spans="1:20" ht="20.100000000000001" customHeight="1" x14ac:dyDescent="0.25">
      <c r="A13" s="28" t="s">
        <v>134</v>
      </c>
      <c r="B13" s="20"/>
      <c r="C13" s="92">
        <f>SUM(C14:C16)</f>
        <v>48987.58</v>
      </c>
      <c r="D13" s="338">
        <f>SUM(D14:D16)</f>
        <v>46424.76999999999</v>
      </c>
      <c r="E13" s="260">
        <f t="shared" si="6"/>
        <v>0.17060568532614143</v>
      </c>
      <c r="F13" s="261">
        <f t="shared" si="7"/>
        <v>0.17791957504815156</v>
      </c>
      <c r="G13" s="339">
        <f t="shared" si="12"/>
        <v>-5.2315505277052102E-2</v>
      </c>
      <c r="I13" s="340">
        <f>SUM(I14:I16)</f>
        <v>24012.832999999999</v>
      </c>
      <c r="J13" s="341">
        <f>SUM(J14:J16)</f>
        <v>24657.652999999991</v>
      </c>
      <c r="K13" s="260">
        <f t="shared" si="8"/>
        <v>0.31099932199526364</v>
      </c>
      <c r="L13" s="261">
        <f t="shared" si="9"/>
        <v>0.33689553432659652</v>
      </c>
      <c r="M13" s="339">
        <f t="shared" si="13"/>
        <v>2.6853141401516116E-2</v>
      </c>
      <c r="O13" s="342">
        <f t="shared" si="10"/>
        <v>4.901820624737943</v>
      </c>
      <c r="P13" s="343">
        <f t="shared" si="10"/>
        <v>5.3113139817386266</v>
      </c>
      <c r="Q13" s="339">
        <f t="shared" si="11"/>
        <v>8.3539033422418543E-2</v>
      </c>
    </row>
    <row r="14" spans="1:20" ht="20.100000000000001" customHeight="1" x14ac:dyDescent="0.25">
      <c r="A14" s="13"/>
      <c r="B14" s="8" t="s">
        <v>7</v>
      </c>
      <c r="C14" s="36">
        <v>46429.01</v>
      </c>
      <c r="D14" s="161">
        <v>43487.739999999991</v>
      </c>
      <c r="E14" s="258">
        <f t="shared" si="6"/>
        <v>0.16169512905238989</v>
      </c>
      <c r="F14" s="259">
        <f t="shared" si="7"/>
        <v>0.166663619886636</v>
      </c>
      <c r="G14" s="337">
        <f t="shared" si="12"/>
        <v>-6.3349832356968436E-2</v>
      </c>
      <c r="I14" s="36">
        <v>22806.249999999996</v>
      </c>
      <c r="J14" s="161">
        <v>23069.685999999994</v>
      </c>
      <c r="K14" s="258">
        <f t="shared" si="8"/>
        <v>0.2953724072146956</v>
      </c>
      <c r="L14" s="259">
        <f t="shared" si="9"/>
        <v>0.31519926862937053</v>
      </c>
      <c r="M14" s="337">
        <f t="shared" si="13"/>
        <v>1.155104412167708E-2</v>
      </c>
      <c r="O14" s="39">
        <f t="shared" si="10"/>
        <v>4.9120689844560532</v>
      </c>
      <c r="P14" s="163">
        <f t="shared" si="10"/>
        <v>5.304871211978365</v>
      </c>
      <c r="Q14" s="337">
        <f t="shared" si="11"/>
        <v>7.9966757137432468E-2</v>
      </c>
    </row>
    <row r="15" spans="1:20" ht="20.100000000000001" customHeight="1" x14ac:dyDescent="0.25">
      <c r="A15" s="13"/>
      <c r="B15" s="8" t="s">
        <v>8</v>
      </c>
      <c r="C15" s="36">
        <v>1264.43</v>
      </c>
      <c r="D15" s="161">
        <v>1393.9599999999998</v>
      </c>
      <c r="E15" s="258">
        <f t="shared" si="6"/>
        <v>4.4035436471230672E-3</v>
      </c>
      <c r="F15" s="259">
        <f t="shared" si="7"/>
        <v>5.3422509327266752E-3</v>
      </c>
      <c r="G15" s="337">
        <f t="shared" si="12"/>
        <v>0.10244141629034406</v>
      </c>
      <c r="I15" s="36">
        <v>884.39700000000016</v>
      </c>
      <c r="J15" s="161">
        <v>1251.5450000000001</v>
      </c>
      <c r="K15" s="258">
        <f t="shared" si="8"/>
        <v>1.1454161505002149E-2</v>
      </c>
      <c r="L15" s="259">
        <f t="shared" si="9"/>
        <v>1.709975890685056E-2</v>
      </c>
      <c r="M15" s="337">
        <f t="shared" si="13"/>
        <v>0.41513935483725051</v>
      </c>
      <c r="O15" s="39">
        <f t="shared" si="10"/>
        <v>6.9944322738308973</v>
      </c>
      <c r="P15" s="163">
        <f t="shared" si="10"/>
        <v>8.9783422766793901</v>
      </c>
      <c r="Q15" s="337">
        <f t="shared" si="11"/>
        <v>0.28364132000693348</v>
      </c>
    </row>
    <row r="16" spans="1:20" ht="20.100000000000001" customHeight="1" x14ac:dyDescent="0.25">
      <c r="A16" s="37"/>
      <c r="B16" s="38" t="s">
        <v>9</v>
      </c>
      <c r="C16" s="344">
        <v>1294.1399999999999</v>
      </c>
      <c r="D16" s="345">
        <v>1543.0699999999995</v>
      </c>
      <c r="E16" s="262">
        <f t="shared" si="6"/>
        <v>4.5070126266284769E-3</v>
      </c>
      <c r="F16" s="263">
        <f t="shared" si="7"/>
        <v>5.9137042287888816E-3</v>
      </c>
      <c r="G16" s="337">
        <f t="shared" si="12"/>
        <v>0.19235167756193275</v>
      </c>
      <c r="I16" s="344">
        <v>322.18599999999992</v>
      </c>
      <c r="J16" s="345">
        <v>336.42200000000003</v>
      </c>
      <c r="K16" s="262">
        <f t="shared" si="8"/>
        <v>4.1727532755658605E-3</v>
      </c>
      <c r="L16" s="263">
        <f t="shared" si="9"/>
        <v>4.5965067903754797E-3</v>
      </c>
      <c r="M16" s="337">
        <f t="shared" si="13"/>
        <v>4.4185656732446808E-2</v>
      </c>
      <c r="O16" s="39">
        <f t="shared" si="10"/>
        <v>2.4895760891402783</v>
      </c>
      <c r="P16" s="163">
        <f t="shared" si="10"/>
        <v>2.1802121744314915</v>
      </c>
      <c r="Q16" s="337">
        <f t="shared" si="11"/>
        <v>-0.12426369134016665</v>
      </c>
    </row>
    <row r="17" spans="1:17" ht="20.100000000000001" customHeight="1" x14ac:dyDescent="0.25">
      <c r="A17" s="13" t="s">
        <v>135</v>
      </c>
      <c r="B17" s="8"/>
      <c r="C17" s="24">
        <v>535.91</v>
      </c>
      <c r="D17" s="160">
        <v>510.44</v>
      </c>
      <c r="E17" s="258">
        <f t="shared" si="6"/>
        <v>1.8663770046026451E-3</v>
      </c>
      <c r="F17" s="259">
        <f t="shared" si="7"/>
        <v>1.9562244010595748E-3</v>
      </c>
      <c r="G17" s="346">
        <f t="shared" si="12"/>
        <v>-4.7526636935306246E-2</v>
      </c>
      <c r="I17" s="36">
        <v>208.17299999999997</v>
      </c>
      <c r="J17" s="161">
        <v>152.31399999999999</v>
      </c>
      <c r="K17" s="258">
        <f t="shared" si="8"/>
        <v>2.6961276021750542E-3</v>
      </c>
      <c r="L17" s="259">
        <f t="shared" si="9"/>
        <v>2.0810539598160962E-3</v>
      </c>
      <c r="M17" s="346">
        <f t="shared" si="13"/>
        <v>-0.26832970654215477</v>
      </c>
      <c r="O17" s="347">
        <f t="shared" si="10"/>
        <v>3.8844768711164184</v>
      </c>
      <c r="P17" s="348">
        <f t="shared" si="10"/>
        <v>2.9839746101402707</v>
      </c>
      <c r="Q17" s="346">
        <f t="shared" si="11"/>
        <v>-0.23182072923949185</v>
      </c>
    </row>
    <row r="18" spans="1:17" ht="20.100000000000001" customHeight="1" x14ac:dyDescent="0.25">
      <c r="A18" s="13" t="s">
        <v>10</v>
      </c>
      <c r="C18" s="24">
        <v>2267.3300000000008</v>
      </c>
      <c r="D18" s="160">
        <v>2194.0400000000004</v>
      </c>
      <c r="E18" s="258">
        <f t="shared" si="6"/>
        <v>7.896274698822035E-3</v>
      </c>
      <c r="F18" s="259">
        <f t="shared" si="7"/>
        <v>8.4084996961459723E-3</v>
      </c>
      <c r="G18" s="337">
        <f t="shared" si="12"/>
        <v>-3.2324363899388441E-2</v>
      </c>
      <c r="I18" s="24">
        <v>738.91599999999926</v>
      </c>
      <c r="J18" s="160">
        <v>1296.3429999999996</v>
      </c>
      <c r="K18" s="258">
        <f t="shared" si="8"/>
        <v>9.5699818097869597E-3</v>
      </c>
      <c r="L18" s="259">
        <f t="shared" si="9"/>
        <v>1.7711830386109462E-2</v>
      </c>
      <c r="M18" s="337">
        <f t="shared" si="13"/>
        <v>0.75438480152006582</v>
      </c>
      <c r="O18" s="39">
        <f t="shared" si="10"/>
        <v>3.2589698014845609</v>
      </c>
      <c r="P18" s="163">
        <f t="shared" si="10"/>
        <v>5.9084747771234767</v>
      </c>
      <c r="Q18" s="337">
        <f t="shared" si="11"/>
        <v>0.81298850159089686</v>
      </c>
    </row>
    <row r="19" spans="1:17" ht="20.100000000000001" customHeight="1" thickBot="1" x14ac:dyDescent="0.3">
      <c r="A19" s="13" t="s">
        <v>11</v>
      </c>
      <c r="B19" s="15"/>
      <c r="C19" s="26">
        <v>3754.8999999999992</v>
      </c>
      <c r="D19" s="162">
        <v>2671.1099999999997</v>
      </c>
      <c r="E19" s="264">
        <f t="shared" si="6"/>
        <v>1.3076932721133158E-2</v>
      </c>
      <c r="F19" s="265">
        <f t="shared" si="7"/>
        <v>1.0236835984472689E-2</v>
      </c>
      <c r="G19" s="349">
        <f t="shared" si="12"/>
        <v>-0.28863351886867822</v>
      </c>
      <c r="I19" s="26">
        <v>844.42599999999993</v>
      </c>
      <c r="J19" s="162">
        <v>630.0870000000001</v>
      </c>
      <c r="K19" s="264">
        <f t="shared" si="8"/>
        <v>1.0936481900122842E-2</v>
      </c>
      <c r="L19" s="265">
        <f t="shared" si="9"/>
        <v>8.6088281207153949E-3</v>
      </c>
      <c r="M19" s="349">
        <f t="shared" si="13"/>
        <v>-0.25382804413885862</v>
      </c>
      <c r="O19" s="350">
        <f t="shared" si="10"/>
        <v>2.2488641508428988</v>
      </c>
      <c r="P19" s="351">
        <f t="shared" si="10"/>
        <v>2.3588957399732702</v>
      </c>
      <c r="Q19" s="349">
        <f t="shared" si="11"/>
        <v>4.8927628238073131E-2</v>
      </c>
    </row>
    <row r="20" spans="1:17" ht="26.25" customHeight="1" thickBot="1" x14ac:dyDescent="0.3">
      <c r="A20" s="17" t="s">
        <v>12</v>
      </c>
      <c r="B20" s="59"/>
      <c r="C20" s="352">
        <f>C8+C9+C10+C13+C17+C18+C19</f>
        <v>287139.20000000007</v>
      </c>
      <c r="D20" s="165">
        <f>D8+D9+D10+D13+D17+D18+D19</f>
        <v>260931.20999999996</v>
      </c>
      <c r="E20" s="266">
        <f>E8+E9+E10+E13+E17+E18+E19</f>
        <v>0.99999999999999989</v>
      </c>
      <c r="F20" s="267">
        <f>F8+F9+F10+F13+F17+F18+F19</f>
        <v>1.0000000000000002</v>
      </c>
      <c r="G20" s="349">
        <f>(D20-C20)/C20</f>
        <v>-9.1272769444228102E-2</v>
      </c>
      <c r="H20" s="2"/>
      <c r="I20" s="352">
        <f>I8+I9+I10+I13+I17+I18+I19</f>
        <v>77211.850000000006</v>
      </c>
      <c r="J20" s="353">
        <f>J8+J9+J10+J13+J17+J18+J19</f>
        <v>73190.797999999995</v>
      </c>
      <c r="K20" s="266">
        <f>K8+K9+K10+K13+K17+K18+K19</f>
        <v>0.99999999999999989</v>
      </c>
      <c r="L20" s="267">
        <f>L8+L9+L10+L13+L17+L18+L19</f>
        <v>1</v>
      </c>
      <c r="M20" s="349">
        <f>(J20-I20)/I20</f>
        <v>-5.2078171938633906E-2</v>
      </c>
      <c r="N20" s="2"/>
      <c r="O20" s="29">
        <f t="shared" si="10"/>
        <v>2.6890041485105476</v>
      </c>
      <c r="P20" s="354">
        <f t="shared" si="10"/>
        <v>2.8049844248221594</v>
      </c>
      <c r="Q20" s="349">
        <f t="shared" si="11"/>
        <v>4.3131311781669741E-2</v>
      </c>
    </row>
    <row r="21" spans="1:17" x14ac:dyDescent="0.25">
      <c r="J21" s="366"/>
    </row>
    <row r="22" spans="1:17" x14ac:dyDescent="0.25">
      <c r="A22" s="2"/>
      <c r="J22" s="380"/>
    </row>
    <row r="23" spans="1:17" ht="8.25" customHeight="1" thickBot="1" x14ac:dyDescent="0.3"/>
    <row r="24" spans="1:17" ht="15" customHeight="1" x14ac:dyDescent="0.25">
      <c r="A24" s="437" t="s">
        <v>2</v>
      </c>
      <c r="B24" s="451"/>
      <c r="C24" s="454" t="s">
        <v>1</v>
      </c>
      <c r="D24" s="455"/>
      <c r="E24" s="450" t="s">
        <v>104</v>
      </c>
      <c r="F24" s="450"/>
      <c r="G24" s="148" t="s">
        <v>0</v>
      </c>
      <c r="I24" s="456">
        <v>1000</v>
      </c>
      <c r="J24" s="455"/>
      <c r="K24" s="450" t="s">
        <v>104</v>
      </c>
      <c r="L24" s="450"/>
      <c r="M24" s="148" t="s">
        <v>0</v>
      </c>
      <c r="O24" s="462" t="s">
        <v>22</v>
      </c>
      <c r="P24" s="450"/>
      <c r="Q24" s="148" t="s">
        <v>0</v>
      </c>
    </row>
    <row r="25" spans="1:17" ht="15" customHeight="1" x14ac:dyDescent="0.25">
      <c r="A25" s="452"/>
      <c r="B25" s="463"/>
      <c r="C25" s="457" t="str">
        <f>C5</f>
        <v>abril</v>
      </c>
      <c r="D25" s="458"/>
      <c r="E25" s="459" t="str">
        <f>C25</f>
        <v>abril</v>
      </c>
      <c r="F25" s="459"/>
      <c r="G25" s="149" t="str">
        <f>G5</f>
        <v>2022 /2021</v>
      </c>
      <c r="I25" s="460" t="str">
        <f>C5</f>
        <v>abril</v>
      </c>
      <c r="J25" s="458"/>
      <c r="K25" s="459" t="str">
        <f>I25</f>
        <v>abril</v>
      </c>
      <c r="L25" s="459"/>
      <c r="M25" s="149" t="str">
        <f>G25</f>
        <v>2022 /2021</v>
      </c>
      <c r="O25" s="460" t="str">
        <f>C5</f>
        <v>abril</v>
      </c>
      <c r="P25" s="458"/>
      <c r="Q25" s="149" t="str">
        <f>Q5</f>
        <v>2022 /2021</v>
      </c>
    </row>
    <row r="26" spans="1:17" ht="19.5" customHeight="1" x14ac:dyDescent="0.25">
      <c r="A26" s="452"/>
      <c r="B26" s="463"/>
      <c r="C26" s="159">
        <f>C6</f>
        <v>2021</v>
      </c>
      <c r="D26" s="157">
        <f>D6</f>
        <v>2022</v>
      </c>
      <c r="E26" s="336">
        <f>C26</f>
        <v>2021</v>
      </c>
      <c r="F26" s="157">
        <f>D26</f>
        <v>2022</v>
      </c>
      <c r="G26" s="149" t="str">
        <f>G6</f>
        <v>HL</v>
      </c>
      <c r="I26" s="335">
        <f>C6</f>
        <v>2021</v>
      </c>
      <c r="J26" s="158">
        <f>D6</f>
        <v>2022</v>
      </c>
      <c r="K26" s="336">
        <f>I26</f>
        <v>2021</v>
      </c>
      <c r="L26" s="157">
        <f>J26</f>
        <v>2022</v>
      </c>
      <c r="M26" s="322">
        <f>M6</f>
        <v>1000</v>
      </c>
      <c r="O26" s="335">
        <f>C6</f>
        <v>2021</v>
      </c>
      <c r="P26" s="158">
        <f>D6</f>
        <v>2022</v>
      </c>
      <c r="Q26" s="149"/>
    </row>
    <row r="27" spans="1:17" ht="19.5" customHeight="1" x14ac:dyDescent="0.25">
      <c r="A27" s="28" t="s">
        <v>116</v>
      </c>
      <c r="B27" s="20"/>
      <c r="C27" s="92">
        <f>C28+C29</f>
        <v>50523.069999999992</v>
      </c>
      <c r="D27" s="338">
        <f>D28+D29</f>
        <v>54128.009999999995</v>
      </c>
      <c r="E27" s="260">
        <f>C27/$C$40</f>
        <v>0.37619560685033504</v>
      </c>
      <c r="F27" s="261">
        <f>D27/$D$40</f>
        <v>0.41384263920968661</v>
      </c>
      <c r="G27" s="339">
        <f>(D27-C27)/C27</f>
        <v>7.1352354478854962E-2</v>
      </c>
      <c r="I27" s="92">
        <f>I28+I29</f>
        <v>12395.075999999999</v>
      </c>
      <c r="J27" s="338">
        <f>J28+J29</f>
        <v>13372.444</v>
      </c>
      <c r="K27" s="260">
        <f>I27/$I$40</f>
        <v>0.34692570293657726</v>
      </c>
      <c r="L27" s="261">
        <f>J27/$J$40</f>
        <v>0.37366357256005539</v>
      </c>
      <c r="M27" s="339">
        <f>(J27-I27)/I27</f>
        <v>7.8851311601477916E-2</v>
      </c>
      <c r="O27" s="342">
        <f t="shared" ref="O27:O28" si="14">(I27/C27)*10</f>
        <v>2.4533497271642442</v>
      </c>
      <c r="P27" s="343">
        <f t="shared" ref="P27:P28" si="15">(J27/D27)*10</f>
        <v>2.4705220088453279</v>
      </c>
      <c r="Q27" s="339">
        <f t="shared" ref="Q27:Q28" si="16">(P27-O27)/O27</f>
        <v>6.9995245646990159E-3</v>
      </c>
    </row>
    <row r="28" spans="1:17" ht="20.100000000000001" customHeight="1" x14ac:dyDescent="0.25">
      <c r="A28" s="13" t="s">
        <v>4</v>
      </c>
      <c r="C28" s="24">
        <v>31824.080000000002</v>
      </c>
      <c r="D28" s="160">
        <v>30042.790000000005</v>
      </c>
      <c r="E28" s="258">
        <f>C28/$C$40</f>
        <v>0.23696262099776622</v>
      </c>
      <c r="F28" s="259">
        <f>D28/$D$40</f>
        <v>0.22969600217747493</v>
      </c>
      <c r="G28" s="337">
        <f>(D28-C28)/C28</f>
        <v>-5.5973024200542391E-2</v>
      </c>
      <c r="I28" s="24">
        <v>7944.0839999999998</v>
      </c>
      <c r="J28" s="160">
        <v>7816.4950000000026</v>
      </c>
      <c r="K28" s="258">
        <f>I28/$I$40</f>
        <v>0.22234691629863476</v>
      </c>
      <c r="L28" s="259">
        <f>J28/$J$40</f>
        <v>0.21841478241358206</v>
      </c>
      <c r="M28" s="337">
        <f>(J28-I28)/I28</f>
        <v>-1.6060882538502515E-2</v>
      </c>
      <c r="O28" s="39">
        <f t="shared" si="14"/>
        <v>2.4962493809718929</v>
      </c>
      <c r="P28" s="163">
        <f t="shared" si="15"/>
        <v>2.6017873173563446</v>
      </c>
      <c r="Q28" s="337">
        <f t="shared" si="16"/>
        <v>4.2278602926828356E-2</v>
      </c>
    </row>
    <row r="29" spans="1:17" ht="20.100000000000001" customHeight="1" x14ac:dyDescent="0.25">
      <c r="A29" s="13" t="s">
        <v>5</v>
      </c>
      <c r="C29" s="24">
        <v>18698.989999999991</v>
      </c>
      <c r="D29" s="160">
        <v>24085.21999999999</v>
      </c>
      <c r="E29" s="258">
        <f>C29/$C$40</f>
        <v>0.1392329858525688</v>
      </c>
      <c r="F29" s="259">
        <f>D29/$D$40</f>
        <v>0.18414663703221171</v>
      </c>
      <c r="G29" s="337">
        <f t="shared" ref="G29:G40" si="17">(D29-C29)/C29</f>
        <v>0.28804924757968225</v>
      </c>
      <c r="I29" s="24">
        <v>4450.9919999999993</v>
      </c>
      <c r="J29" s="160">
        <v>5555.9489999999978</v>
      </c>
      <c r="K29" s="258">
        <f t="shared" ref="K29:K39" si="18">I29/$I$40</f>
        <v>0.1245787866379425</v>
      </c>
      <c r="L29" s="259">
        <f t="shared" ref="L29:L39" si="19">J29/$J$40</f>
        <v>0.15524879014647333</v>
      </c>
      <c r="M29" s="337">
        <f t="shared" ref="M29:M40" si="20">(J29-I29)/I29</f>
        <v>0.24824960368385265</v>
      </c>
      <c r="O29" s="39">
        <f t="shared" ref="O29:P40" si="21">(I29/C29)*10</f>
        <v>2.3803381893888393</v>
      </c>
      <c r="P29" s="163">
        <f t="shared" si="21"/>
        <v>2.3067877312310205</v>
      </c>
      <c r="Q29" s="337">
        <f t="shared" ref="Q29:Q38" si="22">(P29-O29)/O29</f>
        <v>-3.0899163188531271E-2</v>
      </c>
    </row>
    <row r="30" spans="1:17" ht="20.100000000000001" customHeight="1" x14ac:dyDescent="0.25">
      <c r="A30" s="28" t="s">
        <v>38</v>
      </c>
      <c r="B30" s="20"/>
      <c r="C30" s="92">
        <f>C31+C32</f>
        <v>43172.2</v>
      </c>
      <c r="D30" s="338">
        <f>D31+D32</f>
        <v>37480.320000000007</v>
      </c>
      <c r="E30" s="260">
        <f>C30/$C$40</f>
        <v>0.32146090841399849</v>
      </c>
      <c r="F30" s="261">
        <f>D30/$D$40</f>
        <v>0.28656059122113681</v>
      </c>
      <c r="G30" s="339">
        <f>(D30-C30)/C30</f>
        <v>-0.13184132381486213</v>
      </c>
      <c r="I30" s="92">
        <f>I31+I32</f>
        <v>6931.157000000002</v>
      </c>
      <c r="J30" s="338">
        <f>J31+J32</f>
        <v>5470.8459999999977</v>
      </c>
      <c r="K30" s="260">
        <f t="shared" si="18"/>
        <v>0.19399610897010869</v>
      </c>
      <c r="L30" s="261">
        <f t="shared" si="19"/>
        <v>0.15287077375578376</v>
      </c>
      <c r="M30" s="339">
        <f t="shared" si="20"/>
        <v>-0.21068791256640179</v>
      </c>
      <c r="O30" s="342">
        <f t="shared" si="21"/>
        <v>1.6054676388972537</v>
      </c>
      <c r="P30" s="343">
        <f t="shared" si="21"/>
        <v>1.4596582953400603</v>
      </c>
      <c r="Q30" s="339">
        <f t="shared" si="22"/>
        <v>-9.082048122585977E-2</v>
      </c>
    </row>
    <row r="31" spans="1:17" ht="20.100000000000001" customHeight="1" x14ac:dyDescent="0.25">
      <c r="A31" s="13"/>
      <c r="B31" t="s">
        <v>6</v>
      </c>
      <c r="C31" s="36">
        <v>40688.239999999998</v>
      </c>
      <c r="D31" s="161">
        <v>34391.160000000003</v>
      </c>
      <c r="E31" s="258">
        <f t="shared" ref="E31:E38" si="23">C31/$C$40</f>
        <v>0.30296530156366341</v>
      </c>
      <c r="F31" s="259">
        <f t="shared" ref="F31:F38" si="24">D31/$D$40</f>
        <v>0.26294202243686049</v>
      </c>
      <c r="G31" s="337">
        <f>(D31-C31)/C31</f>
        <v>-0.15476412840663531</v>
      </c>
      <c r="I31" s="36">
        <v>6482.3070000000016</v>
      </c>
      <c r="J31" s="161">
        <v>5001.7519999999977</v>
      </c>
      <c r="K31" s="258">
        <f>I31/$I$40</f>
        <v>0.18143324918908896</v>
      </c>
      <c r="L31" s="259">
        <f>J31/$J$40</f>
        <v>0.13976297237658286</v>
      </c>
      <c r="M31" s="337">
        <f>(J31-I31)/I31</f>
        <v>-0.2283993954621408</v>
      </c>
      <c r="O31" s="39">
        <f t="shared" si="21"/>
        <v>1.5931647571878269</v>
      </c>
      <c r="P31" s="163">
        <f t="shared" si="21"/>
        <v>1.4543714140494235</v>
      </c>
      <c r="Q31" s="337">
        <f t="shared" si="22"/>
        <v>-8.7118009930996929E-2</v>
      </c>
    </row>
    <row r="32" spans="1:17" ht="20.100000000000001" customHeight="1" x14ac:dyDescent="0.25">
      <c r="A32" s="13"/>
      <c r="B32" t="s">
        <v>39</v>
      </c>
      <c r="C32" s="36">
        <v>2483.9599999999996</v>
      </c>
      <c r="D32" s="161">
        <v>3089.1600000000003</v>
      </c>
      <c r="E32" s="262">
        <f t="shared" si="23"/>
        <v>1.8495606850335067E-2</v>
      </c>
      <c r="F32" s="263">
        <f t="shared" si="24"/>
        <v>2.3618568784276307E-2</v>
      </c>
      <c r="G32" s="337">
        <f>(D32-C32)/C32</f>
        <v>0.24364321486658433</v>
      </c>
      <c r="I32" s="36">
        <v>448.85000000000008</v>
      </c>
      <c r="J32" s="161">
        <v>469.09399999999994</v>
      </c>
      <c r="K32" s="262">
        <f>I32/$I$40</f>
        <v>1.2562859781019717E-2</v>
      </c>
      <c r="L32" s="263">
        <f>J32/$J$40</f>
        <v>1.3107801379200885E-2</v>
      </c>
      <c r="M32" s="337">
        <f>(J32-I32)/I32</f>
        <v>4.5101927147153512E-2</v>
      </c>
      <c r="O32" s="39">
        <f t="shared" si="21"/>
        <v>1.8069936713956753</v>
      </c>
      <c r="P32" s="163">
        <f t="shared" si="21"/>
        <v>1.5185163604345515</v>
      </c>
      <c r="Q32" s="337">
        <f t="shared" si="22"/>
        <v>-0.15964489280048855</v>
      </c>
    </row>
    <row r="33" spans="1:19" ht="20.100000000000001" customHeight="1" x14ac:dyDescent="0.25">
      <c r="A33" s="28" t="s">
        <v>134</v>
      </c>
      <c r="B33" s="20"/>
      <c r="C33" s="92">
        <f>SUM(C34:C36)</f>
        <v>36886.250000000007</v>
      </c>
      <c r="D33" s="338">
        <f>SUM(D34:D36)</f>
        <v>37166.36</v>
      </c>
      <c r="E33" s="260">
        <f t="shared" si="23"/>
        <v>0.27465562174236791</v>
      </c>
      <c r="F33" s="261">
        <f t="shared" si="24"/>
        <v>0.28416016979411085</v>
      </c>
      <c r="G33" s="339">
        <f t="shared" si="17"/>
        <v>7.5938866108642995E-3</v>
      </c>
      <c r="I33" s="92">
        <f>SUM(I34:I36)</f>
        <v>15466.573999999999</v>
      </c>
      <c r="J33" s="338">
        <f>SUM(J34:J36)</f>
        <v>16169.655999999999</v>
      </c>
      <c r="K33" s="260">
        <f t="shared" si="18"/>
        <v>0.4328938408260336</v>
      </c>
      <c r="L33" s="261">
        <f t="shared" si="19"/>
        <v>0.45182551731210346</v>
      </c>
      <c r="M33" s="339">
        <f t="shared" si="20"/>
        <v>4.5458160288115543E-2</v>
      </c>
      <c r="O33" s="342">
        <f t="shared" si="21"/>
        <v>4.1930459181944482</v>
      </c>
      <c r="P33" s="343">
        <f t="shared" si="21"/>
        <v>4.350615987145364</v>
      </c>
      <c r="Q33" s="339">
        <f t="shared" si="22"/>
        <v>3.7578903743264162E-2</v>
      </c>
    </row>
    <row r="34" spans="1:19" ht="20.100000000000001" customHeight="1" x14ac:dyDescent="0.25">
      <c r="A34" s="13"/>
      <c r="B34" s="8" t="s">
        <v>7</v>
      </c>
      <c r="C34" s="36">
        <v>35579.820000000007</v>
      </c>
      <c r="D34" s="161">
        <v>34869.11</v>
      </c>
      <c r="E34" s="258">
        <f t="shared" si="23"/>
        <v>0.26492792256142966</v>
      </c>
      <c r="F34" s="259">
        <f t="shared" si="24"/>
        <v>0.26659625043102225</v>
      </c>
      <c r="G34" s="337">
        <f t="shared" si="17"/>
        <v>-1.9975087001564546E-2</v>
      </c>
      <c r="I34" s="36">
        <v>15046.75</v>
      </c>
      <c r="J34" s="161">
        <v>15403.721</v>
      </c>
      <c r="K34" s="258">
        <f t="shared" si="18"/>
        <v>0.42114338957348418</v>
      </c>
      <c r="L34" s="259">
        <f t="shared" si="19"/>
        <v>0.43042314625347083</v>
      </c>
      <c r="M34" s="337">
        <f t="shared" si="20"/>
        <v>2.3724126472494032E-2</v>
      </c>
      <c r="O34" s="39">
        <f t="shared" si="21"/>
        <v>4.2290124008496939</v>
      </c>
      <c r="P34" s="163">
        <f t="shared" si="21"/>
        <v>4.4175836435171414</v>
      </c>
      <c r="Q34" s="337">
        <f t="shared" si="22"/>
        <v>4.4589900618300329E-2</v>
      </c>
    </row>
    <row r="35" spans="1:19" ht="20.100000000000001" customHeight="1" x14ac:dyDescent="0.25">
      <c r="A35" s="13"/>
      <c r="B35" s="8" t="s">
        <v>8</v>
      </c>
      <c r="C35" s="36">
        <v>437.71999999999991</v>
      </c>
      <c r="D35" s="161">
        <v>827.17</v>
      </c>
      <c r="E35" s="258">
        <f t="shared" si="23"/>
        <v>3.2592702903946383E-3</v>
      </c>
      <c r="F35" s="259">
        <f t="shared" si="24"/>
        <v>6.3242342712225424E-3</v>
      </c>
      <c r="G35" s="337">
        <f t="shared" si="17"/>
        <v>0.88972402449054222</v>
      </c>
      <c r="I35" s="36">
        <v>258.27300000000002</v>
      </c>
      <c r="J35" s="161">
        <v>482.70399999999989</v>
      </c>
      <c r="K35" s="258">
        <f t="shared" si="18"/>
        <v>7.2288013461586382E-3</v>
      </c>
      <c r="L35" s="259">
        <f t="shared" si="19"/>
        <v>1.348810293234572E-2</v>
      </c>
      <c r="M35" s="337">
        <f t="shared" si="20"/>
        <v>0.86896810739024155</v>
      </c>
      <c r="O35" s="39">
        <f t="shared" si="21"/>
        <v>5.9004157909165684</v>
      </c>
      <c r="P35" s="163">
        <f t="shared" si="21"/>
        <v>5.8356081579360941</v>
      </c>
      <c r="Q35" s="337">
        <f t="shared" si="22"/>
        <v>-1.0983570527392803E-2</v>
      </c>
    </row>
    <row r="36" spans="1:19" ht="20.100000000000001" customHeight="1" x14ac:dyDescent="0.25">
      <c r="A36" s="37"/>
      <c r="B36" s="38" t="s">
        <v>9</v>
      </c>
      <c r="C36" s="344">
        <v>868.71</v>
      </c>
      <c r="D36" s="345">
        <v>1470.0799999999997</v>
      </c>
      <c r="E36" s="262">
        <f t="shared" si="23"/>
        <v>6.4684288905435591E-3</v>
      </c>
      <c r="F36" s="263">
        <f t="shared" si="24"/>
        <v>1.1239685091866042E-2</v>
      </c>
      <c r="G36" s="337">
        <f t="shared" si="17"/>
        <v>0.69225633410459142</v>
      </c>
      <c r="I36" s="344">
        <v>161.55100000000002</v>
      </c>
      <c r="J36" s="345">
        <v>283.23100000000011</v>
      </c>
      <c r="K36" s="262">
        <f t="shared" si="18"/>
        <v>4.5216499063908122E-3</v>
      </c>
      <c r="L36" s="263">
        <f t="shared" si="19"/>
        <v>7.9142681262869431E-3</v>
      </c>
      <c r="M36" s="337">
        <f t="shared" si="20"/>
        <v>0.75319868029291104</v>
      </c>
      <c r="O36" s="39">
        <f t="shared" si="21"/>
        <v>1.8596654810005642</v>
      </c>
      <c r="P36" s="163">
        <f t="shared" si="21"/>
        <v>1.926636645624729</v>
      </c>
      <c r="Q36" s="337">
        <f t="shared" si="22"/>
        <v>3.6012479291776749E-2</v>
      </c>
    </row>
    <row r="37" spans="1:19" ht="20.100000000000001" customHeight="1" x14ac:dyDescent="0.25">
      <c r="A37" s="13" t="s">
        <v>135</v>
      </c>
      <c r="B37" s="8"/>
      <c r="C37" s="24">
        <v>250.64</v>
      </c>
      <c r="D37" s="160">
        <v>250.53</v>
      </c>
      <c r="E37" s="258">
        <f t="shared" si="23"/>
        <v>1.8662695457930007E-3</v>
      </c>
      <c r="F37" s="259">
        <f t="shared" si="24"/>
        <v>1.9154592308345125E-3</v>
      </c>
      <c r="G37" s="346">
        <f>(D37-C37)/C37</f>
        <v>-4.3887647622081559E-4</v>
      </c>
      <c r="I37" s="24">
        <v>56.119</v>
      </c>
      <c r="J37" s="160">
        <v>57.454000000000001</v>
      </c>
      <c r="K37" s="258">
        <f>I37/$I$40</f>
        <v>1.5707143322959683E-3</v>
      </c>
      <c r="L37" s="259">
        <f>J37/$J$40</f>
        <v>1.6054258217768885E-3</v>
      </c>
      <c r="M37" s="346">
        <f>(J37-I37)/I37</f>
        <v>2.3788734653147792E-2</v>
      </c>
      <c r="O37" s="347">
        <f t="shared" si="21"/>
        <v>2.2390280880944782</v>
      </c>
      <c r="P37" s="348">
        <f t="shared" si="21"/>
        <v>2.2932982077994652</v>
      </c>
      <c r="Q37" s="346">
        <f t="shared" si="22"/>
        <v>2.4238248726559559E-2</v>
      </c>
    </row>
    <row r="38" spans="1:19" ht="20.100000000000001" customHeight="1" x14ac:dyDescent="0.25">
      <c r="A38" s="13" t="s">
        <v>10</v>
      </c>
      <c r="C38" s="24">
        <v>1383.5800000000002</v>
      </c>
      <c r="D38" s="160">
        <v>582.88000000000011</v>
      </c>
      <c r="E38" s="258">
        <f t="shared" si="23"/>
        <v>1.030215934475056E-2</v>
      </c>
      <c r="F38" s="259">
        <f t="shared" si="24"/>
        <v>4.4564837603034398E-3</v>
      </c>
      <c r="G38" s="337">
        <f t="shared" si="17"/>
        <v>-0.57871608436086097</v>
      </c>
      <c r="I38" s="24">
        <v>349.58099999999996</v>
      </c>
      <c r="J38" s="160">
        <v>435.89100000000008</v>
      </c>
      <c r="K38" s="258">
        <f t="shared" si="18"/>
        <v>9.7844203745319196E-3</v>
      </c>
      <c r="L38" s="259">
        <f t="shared" si="19"/>
        <v>1.2180016480665398E-2</v>
      </c>
      <c r="M38" s="337">
        <f t="shared" si="20"/>
        <v>0.24689556926720882</v>
      </c>
      <c r="O38" s="39">
        <f t="shared" si="21"/>
        <v>2.5266410326833282</v>
      </c>
      <c r="P38" s="163">
        <f t="shared" si="21"/>
        <v>7.4782287949492172</v>
      </c>
      <c r="Q38" s="337">
        <f t="shared" si="22"/>
        <v>1.9597511867395083</v>
      </c>
    </row>
    <row r="39" spans="1:19" ht="20.100000000000001" customHeight="1" thickBot="1" x14ac:dyDescent="0.3">
      <c r="A39" s="13" t="s">
        <v>11</v>
      </c>
      <c r="B39" s="15"/>
      <c r="C39" s="26">
        <v>2084.2600000000002</v>
      </c>
      <c r="D39" s="162">
        <v>1185.5999999999999</v>
      </c>
      <c r="E39" s="264">
        <f>C39/$C$40</f>
        <v>1.5519434102755027E-2</v>
      </c>
      <c r="F39" s="265">
        <f>D39/$D$40</f>
        <v>9.0646567839276649E-3</v>
      </c>
      <c r="G39" s="349">
        <f t="shared" si="17"/>
        <v>-0.43116501780008265</v>
      </c>
      <c r="I39" s="26">
        <v>529.82299999999998</v>
      </c>
      <c r="J39" s="162">
        <v>281.09899999999999</v>
      </c>
      <c r="K39" s="264">
        <f t="shared" si="18"/>
        <v>1.4829212560452729E-2</v>
      </c>
      <c r="L39" s="265">
        <f t="shared" si="19"/>
        <v>7.8546940696150227E-3</v>
      </c>
      <c r="M39" s="349">
        <f t="shared" si="20"/>
        <v>-0.46944734373554942</v>
      </c>
      <c r="O39" s="350">
        <f t="shared" si="21"/>
        <v>2.5420197096331547</v>
      </c>
      <c r="P39" s="351">
        <f t="shared" si="21"/>
        <v>2.3709429824561403</v>
      </c>
      <c r="Q39" s="349">
        <f>(P39-O39)/O39</f>
        <v>-6.7299528217152529E-2</v>
      </c>
    </row>
    <row r="40" spans="1:19" ht="26.25" customHeight="1" thickBot="1" x14ac:dyDescent="0.3">
      <c r="A40" s="17" t="s">
        <v>12</v>
      </c>
      <c r="B40" s="59"/>
      <c r="C40" s="352">
        <f>C28+C29+C30+C33+C37+C38+C39</f>
        <v>134300</v>
      </c>
      <c r="D40" s="353">
        <f>D28+D29+D30+D33+D37+D38+D39</f>
        <v>130793.70000000001</v>
      </c>
      <c r="E40" s="266">
        <f>C40/$C$40</f>
        <v>1</v>
      </c>
      <c r="F40" s="267">
        <f>D40/$D$40</f>
        <v>1</v>
      </c>
      <c r="G40" s="349">
        <f t="shared" si="17"/>
        <v>-2.6107967237527837E-2</v>
      </c>
      <c r="H40" s="2"/>
      <c r="I40" s="352">
        <f>I28+I29+I30+I33+I37+I38+I39</f>
        <v>35728.329999999994</v>
      </c>
      <c r="J40" s="353">
        <f>J28+J29+J30+J33+J37+J38+J39</f>
        <v>35787.39</v>
      </c>
      <c r="K40" s="266">
        <f>K28+K29+K30+K33+K37+K38+K39</f>
        <v>1</v>
      </c>
      <c r="L40" s="267">
        <f>L28+L29+L30+L33+L37+L38+L39</f>
        <v>1</v>
      </c>
      <c r="M40" s="349">
        <f t="shared" si="20"/>
        <v>1.6530299624976862E-3</v>
      </c>
      <c r="N40" s="2"/>
      <c r="O40" s="29">
        <f t="shared" si="21"/>
        <v>2.66033730454207</v>
      </c>
      <c r="P40" s="354">
        <f t="shared" si="21"/>
        <v>2.7361707788677894</v>
      </c>
      <c r="Q40" s="349">
        <f>(P40-O40)/O40</f>
        <v>2.8505210296546513E-2</v>
      </c>
    </row>
    <row r="42" spans="1:19" x14ac:dyDescent="0.25">
      <c r="A42" s="2"/>
      <c r="C42" s="137"/>
    </row>
    <row r="43" spans="1:19" ht="8.25" customHeight="1" thickBot="1" x14ac:dyDescent="0.3"/>
    <row r="44" spans="1:19" ht="15" customHeight="1" x14ac:dyDescent="0.25">
      <c r="A44" s="437" t="s">
        <v>15</v>
      </c>
      <c r="B44" s="451"/>
      <c r="C44" s="454" t="s">
        <v>1</v>
      </c>
      <c r="D44" s="455"/>
      <c r="E44" s="450" t="s">
        <v>104</v>
      </c>
      <c r="F44" s="450"/>
      <c r="G44" s="148" t="s">
        <v>0</v>
      </c>
      <c r="I44" s="456">
        <v>1000</v>
      </c>
      <c r="J44" s="455"/>
      <c r="K44" s="450" t="s">
        <v>104</v>
      </c>
      <c r="L44" s="450"/>
      <c r="M44" s="148" t="s">
        <v>0</v>
      </c>
      <c r="O44" s="462" t="s">
        <v>22</v>
      </c>
      <c r="P44" s="450"/>
      <c r="Q44" s="148" t="s">
        <v>0</v>
      </c>
    </row>
    <row r="45" spans="1:19" ht="15" customHeight="1" x14ac:dyDescent="0.25">
      <c r="A45" s="452"/>
      <c r="B45" s="463"/>
      <c r="C45" s="457" t="str">
        <f>C5</f>
        <v>abril</v>
      </c>
      <c r="D45" s="458"/>
      <c r="E45" s="459" t="str">
        <f>C45</f>
        <v>abril</v>
      </c>
      <c r="F45" s="459"/>
      <c r="G45" s="149" t="str">
        <f>G5</f>
        <v>2022 /2021</v>
      </c>
      <c r="I45" s="460" t="str">
        <f>C5</f>
        <v>abril</v>
      </c>
      <c r="J45" s="458"/>
      <c r="K45" s="459" t="str">
        <f>I45</f>
        <v>abril</v>
      </c>
      <c r="L45" s="459"/>
      <c r="M45" s="149" t="str">
        <f>G45</f>
        <v>2022 /2021</v>
      </c>
      <c r="O45" s="460" t="str">
        <f>C5</f>
        <v>abril</v>
      </c>
      <c r="P45" s="458"/>
      <c r="Q45" s="149" t="str">
        <f>Q25</f>
        <v>2022 /2021</v>
      </c>
    </row>
    <row r="46" spans="1:19" ht="15.75" customHeight="1" x14ac:dyDescent="0.25">
      <c r="A46" s="452"/>
      <c r="B46" s="463"/>
      <c r="C46" s="159">
        <f>C6</f>
        <v>2021</v>
      </c>
      <c r="D46" s="157">
        <f>D6</f>
        <v>2022</v>
      </c>
      <c r="E46" s="336">
        <f>C46</f>
        <v>2021</v>
      </c>
      <c r="F46" s="157">
        <f>D46</f>
        <v>2022</v>
      </c>
      <c r="G46" s="149" t="str">
        <f>G26</f>
        <v>HL</v>
      </c>
      <c r="I46" s="335">
        <f>C6</f>
        <v>2021</v>
      </c>
      <c r="J46" s="158">
        <f>D6</f>
        <v>2022</v>
      </c>
      <c r="K46" s="336">
        <f>I46</f>
        <v>2021</v>
      </c>
      <c r="L46" s="157">
        <f>J46</f>
        <v>2022</v>
      </c>
      <c r="M46" s="322">
        <f>M26</f>
        <v>1000</v>
      </c>
      <c r="O46" s="335">
        <f>O26</f>
        <v>2021</v>
      </c>
      <c r="P46" s="158">
        <f>P26</f>
        <v>2022</v>
      </c>
      <c r="Q46" s="149"/>
    </row>
    <row r="47" spans="1:19" s="375" customFormat="1" ht="19.5" customHeight="1" x14ac:dyDescent="0.25">
      <c r="A47" s="28" t="s">
        <v>116</v>
      </c>
      <c r="B47" s="20"/>
      <c r="C47" s="92">
        <f>C48+C49</f>
        <v>81713.460000000006</v>
      </c>
      <c r="D47" s="338">
        <f>D48+D49</f>
        <v>64231.760000000009</v>
      </c>
      <c r="E47" s="260">
        <f>C47/$C$60</f>
        <v>0.53463679474899117</v>
      </c>
      <c r="F47" s="261">
        <f>D47/$D$60</f>
        <v>0.49356838009271881</v>
      </c>
      <c r="G47" s="339">
        <f>(D47-C47)/C47</f>
        <v>-0.21393904994354657</v>
      </c>
      <c r="H47"/>
      <c r="I47" s="92">
        <f>I48+I49</f>
        <v>24146.407999999999</v>
      </c>
      <c r="J47" s="338">
        <f>J48+J49</f>
        <v>20259.970999999998</v>
      </c>
      <c r="K47" s="260">
        <f>I47/$I$60</f>
        <v>0.58207230244685126</v>
      </c>
      <c r="L47" s="261">
        <f>J47/$J$60</f>
        <v>0.54166109676423069</v>
      </c>
      <c r="M47" s="339">
        <f>(J47-I47)/I47</f>
        <v>-0.16095300800019621</v>
      </c>
      <c r="N47"/>
      <c r="O47" s="342">
        <f t="shared" ref="O47" si="25">(I47/C47)*10</f>
        <v>2.9550098600646697</v>
      </c>
      <c r="P47" s="343">
        <f t="shared" ref="P47" si="26">(J47/D47)*10</f>
        <v>3.1541983280545316</v>
      </c>
      <c r="Q47" s="339">
        <f>(P47-O47)/O47</f>
        <v>6.7407040051467956E-2</v>
      </c>
      <c r="R47" s="378"/>
      <c r="S47" s="378"/>
    </row>
    <row r="48" spans="1:19" ht="20.100000000000001" customHeight="1" x14ac:dyDescent="0.25">
      <c r="A48" s="13" t="s">
        <v>4</v>
      </c>
      <c r="C48" s="24">
        <v>38200.840000000011</v>
      </c>
      <c r="D48" s="160">
        <v>31977.490000000005</v>
      </c>
      <c r="E48" s="258">
        <f>C48/$C$60</f>
        <v>0.24994137629613356</v>
      </c>
      <c r="F48" s="259">
        <f>D48/$D$60</f>
        <v>0.24572077643102283</v>
      </c>
      <c r="G48" s="337">
        <f>(D48-C48)/C48</f>
        <v>-0.1629113391223859</v>
      </c>
      <c r="I48" s="24">
        <v>13102.713999999996</v>
      </c>
      <c r="J48" s="160">
        <v>11912.279</v>
      </c>
      <c r="K48" s="258">
        <f>I48/$I$60</f>
        <v>0.31585347627202315</v>
      </c>
      <c r="L48" s="259">
        <f>J48/$J$60</f>
        <v>0.31848111273710678</v>
      </c>
      <c r="M48" s="337">
        <f>(J48-I48)/I48</f>
        <v>-9.0854078017729475E-2</v>
      </c>
      <c r="O48" s="39">
        <f t="shared" ref="O48:P60" si="27">(I48/C48)*10</f>
        <v>3.4299544198504517</v>
      </c>
      <c r="P48" s="163">
        <f t="shared" si="27"/>
        <v>3.7252076382480297</v>
      </c>
      <c r="Q48" s="337">
        <f>(P48-O48)/O48</f>
        <v>8.6080799409121958E-2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13" t="s">
        <v>5</v>
      </c>
      <c r="C49" s="24">
        <v>43512.619999999995</v>
      </c>
      <c r="D49" s="160">
        <v>32254.27</v>
      </c>
      <c r="E49" s="258">
        <f>C49/$C$60</f>
        <v>0.28469541845285762</v>
      </c>
      <c r="F49" s="259">
        <f>D49/$D$60</f>
        <v>0.24784760366169595</v>
      </c>
      <c r="G49" s="337">
        <f>(D49-C49)/C49</f>
        <v>-0.25873758003999753</v>
      </c>
      <c r="I49" s="24">
        <v>11043.694000000003</v>
      </c>
      <c r="J49" s="160">
        <v>8347.6919999999973</v>
      </c>
      <c r="K49" s="258">
        <f>I49/$I$60</f>
        <v>0.26621882617482806</v>
      </c>
      <c r="L49" s="259">
        <f>J49/$J$60</f>
        <v>0.22317998402712388</v>
      </c>
      <c r="M49" s="337">
        <f>(J49-I49)/I49</f>
        <v>-0.24412139633713187</v>
      </c>
      <c r="O49" s="39">
        <f t="shared" si="27"/>
        <v>2.5380439054233013</v>
      </c>
      <c r="P49" s="163">
        <f t="shared" si="27"/>
        <v>2.588088956904</v>
      </c>
      <c r="Q49" s="337">
        <f>(P49-O49)/O49</f>
        <v>1.9717961290489208E-2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8" t="s">
        <v>38</v>
      </c>
      <c r="B50" s="20"/>
      <c r="C50" s="92">
        <f>C51+C52</f>
        <v>56184.749999999978</v>
      </c>
      <c r="D50" s="338">
        <f>D51+D52</f>
        <v>53290.760000000009</v>
      </c>
      <c r="E50" s="260">
        <f>C50/$C$60</f>
        <v>0.36760693591696358</v>
      </c>
      <c r="F50" s="261">
        <f>D50/$D$60</f>
        <v>0.40949577105017609</v>
      </c>
      <c r="G50" s="339">
        <f>(D50-C50)/C50</f>
        <v>-5.150846092578449E-2</v>
      </c>
      <c r="I50" s="92">
        <f>I51+I52</f>
        <v>7934.860999999999</v>
      </c>
      <c r="J50" s="338">
        <f>J51+J52</f>
        <v>7351.1399999999985</v>
      </c>
      <c r="K50" s="260">
        <f>I50/$I$60</f>
        <v>0.1912774277592644</v>
      </c>
      <c r="L50" s="261">
        <f>J50/$J$60</f>
        <v>0.19653663644767341</v>
      </c>
      <c r="M50" s="339">
        <f>(J50-I50)/I50</f>
        <v>-7.3564111583051109E-2</v>
      </c>
      <c r="O50" s="342">
        <f t="shared" si="27"/>
        <v>1.4122802005882382</v>
      </c>
      <c r="P50" s="343">
        <f t="shared" si="27"/>
        <v>1.3794398878905081</v>
      </c>
      <c r="Q50" s="339">
        <f>(P50-O50)/O50</f>
        <v>-2.325339736693299E-2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13"/>
      <c r="B51" t="s">
        <v>6</v>
      </c>
      <c r="C51" s="36">
        <v>54340.859999999979</v>
      </c>
      <c r="D51" s="161">
        <v>51360.270000000011</v>
      </c>
      <c r="E51" s="258">
        <f t="shared" ref="E51:E57" si="28">C51/$C$60</f>
        <v>0.35554268800150735</v>
      </c>
      <c r="F51" s="259">
        <f t="shared" ref="F51:F57" si="29">D51/$D$60</f>
        <v>0.39466153916730085</v>
      </c>
      <c r="G51" s="337">
        <f t="shared" ref="G51:G59" si="30">(D51-C51)/C51</f>
        <v>-5.4849886439043635E-2</v>
      </c>
      <c r="I51" s="36">
        <v>7512.6119999999992</v>
      </c>
      <c r="J51" s="161">
        <v>6821.2609999999986</v>
      </c>
      <c r="K51" s="258">
        <f t="shared" ref="K51:K58" si="31">I51/$I$60</f>
        <v>0.18109871100620198</v>
      </c>
      <c r="L51" s="259">
        <f t="shared" ref="L51:L58" si="32">J51/$J$60</f>
        <v>0.1823700396498629</v>
      </c>
      <c r="M51" s="337">
        <f t="shared" ref="M51:M58" si="33">(J51-I51)/I51</f>
        <v>-9.2025383448526371E-2</v>
      </c>
      <c r="O51" s="39">
        <f t="shared" si="27"/>
        <v>1.3824978110394281</v>
      </c>
      <c r="P51" s="163">
        <f t="shared" si="27"/>
        <v>1.3281201598044554</v>
      </c>
      <c r="Q51" s="337">
        <f t="shared" ref="Q51:Q58" si="34">(P51-O51)/O51</f>
        <v>-3.9332902230122889E-2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13"/>
      <c r="B52" t="s">
        <v>39</v>
      </c>
      <c r="C52" s="36">
        <v>1843.8900000000003</v>
      </c>
      <c r="D52" s="161">
        <v>1930.4900000000002</v>
      </c>
      <c r="E52" s="262">
        <f t="shared" si="28"/>
        <v>1.2064247915456247E-2</v>
      </c>
      <c r="F52" s="263">
        <f t="shared" si="29"/>
        <v>1.4834231882875274E-2</v>
      </c>
      <c r="G52" s="337">
        <f t="shared" si="30"/>
        <v>4.6965925299231458E-2</v>
      </c>
      <c r="I52" s="36">
        <v>422.24900000000002</v>
      </c>
      <c r="J52" s="161">
        <v>529.87900000000013</v>
      </c>
      <c r="K52" s="262">
        <f t="shared" si="31"/>
        <v>1.0178716753062422E-2</v>
      </c>
      <c r="L52" s="263">
        <f t="shared" si="32"/>
        <v>1.4166596797810516E-2</v>
      </c>
      <c r="M52" s="337">
        <f t="shared" si="33"/>
        <v>0.25489699205918809</v>
      </c>
      <c r="O52" s="39">
        <f t="shared" si="27"/>
        <v>2.2899901837962129</v>
      </c>
      <c r="P52" s="163">
        <f t="shared" si="27"/>
        <v>2.7447901828033299</v>
      </c>
      <c r="Q52" s="337">
        <f t="shared" si="34"/>
        <v>0.1986034709778432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8" t="s">
        <v>134</v>
      </c>
      <c r="B53" s="20"/>
      <c r="C53" s="92">
        <f>SUM(C54:C56)</f>
        <v>12101.33</v>
      </c>
      <c r="D53" s="338">
        <f>SUM(D54:D56)</f>
        <v>9258.4100000000017</v>
      </c>
      <c r="E53" s="260">
        <f t="shared" si="28"/>
        <v>7.9176873472250581E-2</v>
      </c>
      <c r="F53" s="261">
        <f t="shared" si="29"/>
        <v>7.1143285283389854E-2</v>
      </c>
      <c r="G53" s="339">
        <f t="shared" si="30"/>
        <v>-0.23492624364429351</v>
      </c>
      <c r="I53" s="92">
        <f>SUM(I54:I56)</f>
        <v>8546.259</v>
      </c>
      <c r="J53" s="338">
        <f>SUM(J54:J56)</f>
        <v>8487.9970000000012</v>
      </c>
      <c r="K53" s="260">
        <f t="shared" si="31"/>
        <v>0.20601576240396188</v>
      </c>
      <c r="L53" s="261">
        <f t="shared" si="32"/>
        <v>0.22693111280127207</v>
      </c>
      <c r="M53" s="339">
        <f t="shared" si="33"/>
        <v>-6.8172518525355724E-3</v>
      </c>
      <c r="O53" s="342">
        <f t="shared" si="27"/>
        <v>7.0622477033516153</v>
      </c>
      <c r="P53" s="343">
        <f t="shared" si="27"/>
        <v>9.1678776377369324</v>
      </c>
      <c r="Q53" s="339">
        <f t="shared" si="34"/>
        <v>0.29815294263694875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13"/>
      <c r="B54" s="8" t="s">
        <v>7</v>
      </c>
      <c r="C54" s="36">
        <v>10849.189999999999</v>
      </c>
      <c r="D54" s="161">
        <v>8618.630000000001</v>
      </c>
      <c r="E54" s="258">
        <f t="shared" si="28"/>
        <v>7.0984341713382429E-2</v>
      </c>
      <c r="F54" s="259">
        <f t="shared" si="29"/>
        <v>6.6227100856624657E-2</v>
      </c>
      <c r="G54" s="337">
        <f t="shared" si="30"/>
        <v>-0.20559691553009929</v>
      </c>
      <c r="I54" s="36">
        <v>7759.4999999999991</v>
      </c>
      <c r="J54" s="161">
        <v>7665.9650000000011</v>
      </c>
      <c r="K54" s="258">
        <f t="shared" si="31"/>
        <v>0.18705018281958716</v>
      </c>
      <c r="L54" s="259">
        <f t="shared" si="32"/>
        <v>0.20495365021283626</v>
      </c>
      <c r="M54" s="337">
        <f t="shared" si="33"/>
        <v>-1.2054256073200341E-2</v>
      </c>
      <c r="O54" s="39">
        <f t="shared" si="27"/>
        <v>7.1521468422988255</v>
      </c>
      <c r="P54" s="163">
        <f t="shared" si="27"/>
        <v>8.8946445084659622</v>
      </c>
      <c r="Q54" s="337">
        <f t="shared" si="34"/>
        <v>0.24363281467625283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13"/>
      <c r="B55" s="8" t="s">
        <v>8</v>
      </c>
      <c r="C55" s="36">
        <v>826.71000000000026</v>
      </c>
      <c r="D55" s="161">
        <v>566.79000000000008</v>
      </c>
      <c r="E55" s="258">
        <f t="shared" si="28"/>
        <v>5.4090181053028305E-3</v>
      </c>
      <c r="F55" s="259">
        <f t="shared" si="29"/>
        <v>4.3553161575013996E-3</v>
      </c>
      <c r="G55" s="337">
        <f t="shared" si="30"/>
        <v>-0.31440287404289302</v>
      </c>
      <c r="I55" s="36">
        <v>626.1239999999998</v>
      </c>
      <c r="J55" s="161">
        <v>768.84100000000001</v>
      </c>
      <c r="K55" s="258">
        <f t="shared" si="31"/>
        <v>1.5093318985466996E-2</v>
      </c>
      <c r="L55" s="259">
        <f t="shared" si="32"/>
        <v>2.0555372922167952E-2</v>
      </c>
      <c r="M55" s="337">
        <f t="shared" si="33"/>
        <v>0.22793727759996463</v>
      </c>
      <c r="O55" s="39">
        <f t="shared" si="27"/>
        <v>7.5736836375512526</v>
      </c>
      <c r="P55" s="163">
        <f t="shared" si="27"/>
        <v>13.564830007586581</v>
      </c>
      <c r="Q55" s="337">
        <f t="shared" si="34"/>
        <v>0.79104787798773235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7"/>
      <c r="B56" s="38" t="s">
        <v>9</v>
      </c>
      <c r="C56" s="344">
        <v>425.42999999999989</v>
      </c>
      <c r="D56" s="345">
        <v>72.990000000000009</v>
      </c>
      <c r="E56" s="262">
        <f t="shared" si="28"/>
        <v>2.7835136535653152E-3</v>
      </c>
      <c r="F56" s="263">
        <f t="shared" si="29"/>
        <v>5.6086826926379644E-4</v>
      </c>
      <c r="G56" s="337">
        <f t="shared" si="30"/>
        <v>-0.82843240956209008</v>
      </c>
      <c r="I56" s="344">
        <v>160.63499999999999</v>
      </c>
      <c r="J56" s="345">
        <v>53.191000000000003</v>
      </c>
      <c r="K56" s="262">
        <f t="shared" si="31"/>
        <v>3.8722605989077109E-3</v>
      </c>
      <c r="L56" s="263">
        <f t="shared" si="32"/>
        <v>1.4220896662678441E-3</v>
      </c>
      <c r="M56" s="337">
        <f t="shared" si="33"/>
        <v>-0.66887042051856693</v>
      </c>
      <c r="O56" s="39">
        <f t="shared" si="27"/>
        <v>3.7758268105211208</v>
      </c>
      <c r="P56" s="163">
        <f t="shared" si="27"/>
        <v>7.2874366351554993</v>
      </c>
      <c r="Q56" s="337">
        <f t="shared" si="34"/>
        <v>0.93002407177402391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13" t="s">
        <v>135</v>
      </c>
      <c r="B57" s="8"/>
      <c r="C57" s="24">
        <v>285.27000000000004</v>
      </c>
      <c r="D57" s="160">
        <v>259.91000000000003</v>
      </c>
      <c r="E57" s="258">
        <f t="shared" si="28"/>
        <v>1.8664714287957545E-3</v>
      </c>
      <c r="F57" s="259">
        <f t="shared" si="29"/>
        <v>1.9971951207611088E-3</v>
      </c>
      <c r="G57" s="346">
        <f t="shared" si="30"/>
        <v>-8.8898236758158972E-2</v>
      </c>
      <c r="I57" s="24">
        <v>152.05399999999997</v>
      </c>
      <c r="J57" s="160">
        <v>94.860000000000014</v>
      </c>
      <c r="K57" s="258">
        <f t="shared" si="31"/>
        <v>3.6654073714091763E-3</v>
      </c>
      <c r="L57" s="259">
        <f t="shared" si="32"/>
        <v>2.5361325363720873E-3</v>
      </c>
      <c r="M57" s="346">
        <f t="shared" si="33"/>
        <v>-0.37614268615097246</v>
      </c>
      <c r="O57" s="347">
        <f t="shared" si="27"/>
        <v>5.3301784274546904</v>
      </c>
      <c r="P57" s="348">
        <f t="shared" si="27"/>
        <v>3.6497249047747298</v>
      </c>
      <c r="Q57" s="346">
        <f t="shared" si="34"/>
        <v>-0.31527153275475328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13" t="s">
        <v>10</v>
      </c>
      <c r="C58" s="24">
        <v>883.74999999999977</v>
      </c>
      <c r="D58" s="160">
        <v>1611.16</v>
      </c>
      <c r="E58" s="258">
        <f>C58/$C$60</f>
        <v>5.7822207915246863E-3</v>
      </c>
      <c r="F58" s="259">
        <f>D58/$D$60</f>
        <v>1.2380442810070669E-2</v>
      </c>
      <c r="G58" s="337">
        <f t="shared" si="30"/>
        <v>0.82309476661951964</v>
      </c>
      <c r="I58" s="24">
        <v>389.33499999999998</v>
      </c>
      <c r="J58" s="160">
        <v>860.45199999999988</v>
      </c>
      <c r="K58" s="258">
        <f t="shared" si="31"/>
        <v>9.3852932441605731E-3</v>
      </c>
      <c r="L58" s="259">
        <f t="shared" si="32"/>
        <v>2.3004641716070365E-2</v>
      </c>
      <c r="M58" s="337">
        <f t="shared" si="33"/>
        <v>1.2100556076386657</v>
      </c>
      <c r="O58" s="39">
        <f t="shared" si="27"/>
        <v>4.405487977369166</v>
      </c>
      <c r="P58" s="163">
        <f t="shared" si="27"/>
        <v>5.3405744929119381</v>
      </c>
      <c r="Q58" s="337">
        <f t="shared" si="34"/>
        <v>0.21225492393720696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13" t="s">
        <v>11</v>
      </c>
      <c r="B59" s="15"/>
      <c r="C59" s="26">
        <v>1670.6399999999999</v>
      </c>
      <c r="D59" s="162">
        <v>1485.5100000000002</v>
      </c>
      <c r="E59" s="264">
        <f>C59/$C$60</f>
        <v>1.0930703641474178E-2</v>
      </c>
      <c r="F59" s="265">
        <f>D59/$D$60</f>
        <v>1.1414925642883439E-2</v>
      </c>
      <c r="G59" s="349">
        <f t="shared" si="30"/>
        <v>-0.11081381985346914</v>
      </c>
      <c r="I59" s="26">
        <v>314.60300000000001</v>
      </c>
      <c r="J59" s="162">
        <v>348.98799999999989</v>
      </c>
      <c r="K59" s="264">
        <f>I59/$I$60</f>
        <v>7.5838067743528043E-3</v>
      </c>
      <c r="L59" s="265">
        <f>J59/$J$60</f>
        <v>9.3303797343814217E-3</v>
      </c>
      <c r="M59" s="349">
        <f>(J59-I59)/I59</f>
        <v>0.10929647841883224</v>
      </c>
      <c r="O59" s="350">
        <f t="shared" si="27"/>
        <v>1.883128621366662</v>
      </c>
      <c r="P59" s="351">
        <f t="shared" si="27"/>
        <v>2.3492807184064719</v>
      </c>
      <c r="Q59" s="349">
        <f>(P59-O59)/O59</f>
        <v>0.24754129471066325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7" t="s">
        <v>12</v>
      </c>
      <c r="B60" s="59"/>
      <c r="C60" s="352">
        <f>C48+C49+C50+C53+C57+C58+C59</f>
        <v>152839.19999999998</v>
      </c>
      <c r="D60" s="353">
        <f>D48+D49+D50+D53+D57+D58+D59</f>
        <v>130137.51000000002</v>
      </c>
      <c r="E60" s="266">
        <f>E48+E49+E50+E53+E57+E58+E59</f>
        <v>0.99999999999999989</v>
      </c>
      <c r="F60" s="267">
        <f>F48+F49+F50+F53+F57+F58+F59</f>
        <v>1</v>
      </c>
      <c r="G60" s="349">
        <f>(D60-C60)/C60</f>
        <v>-0.14853316426675853</v>
      </c>
      <c r="H60" s="2"/>
      <c r="I60" s="352">
        <f>I48+I49+I50+I53+I57+I58+I59</f>
        <v>41483.519999999997</v>
      </c>
      <c r="J60" s="353">
        <f>J48+J49+J50+J53+J57+J58+J59</f>
        <v>37403.407999999996</v>
      </c>
      <c r="K60" s="266">
        <f>K48+K49+K50+K53+K57+K58+K59</f>
        <v>1.0000000000000002</v>
      </c>
      <c r="L60" s="267">
        <f>L48+L49+L50+L53+L57+L58+L59</f>
        <v>1</v>
      </c>
      <c r="M60" s="349">
        <f>(J60-I60)/I60</f>
        <v>-9.8355009410966115E-2</v>
      </c>
      <c r="N60" s="2"/>
      <c r="O60" s="29">
        <f t="shared" si="27"/>
        <v>2.7141937408727608</v>
      </c>
      <c r="P60" s="354">
        <f t="shared" si="27"/>
        <v>2.8741450485720828</v>
      </c>
      <c r="Q60" s="349">
        <f>(P60-O60)/O60</f>
        <v>5.8931426040312415E-2</v>
      </c>
    </row>
    <row r="62" spans="1:1023 1025:2047 2049:3071 3073:4095 4097:5119 5121:6143 6145:7167 7169:8191 8193:9215 9217:10239 10241:11263 11265:12287 12289:13311 13313:14335 14337:15359 15361:16383" x14ac:dyDescent="0.25">
      <c r="A62" s="2"/>
      <c r="C62" s="2"/>
      <c r="E62" s="2"/>
      <c r="G62" s="2"/>
      <c r="I62" s="2"/>
      <c r="K62" s="2"/>
      <c r="M62" s="2"/>
      <c r="O62" s="2"/>
      <c r="P62"/>
      <c r="Q62" s="2"/>
      <c r="S62" s="2"/>
      <c r="U62" s="2"/>
      <c r="W62" s="2"/>
      <c r="Y62" s="2"/>
      <c r="AA62" s="2"/>
      <c r="AC62" s="2"/>
      <c r="AE62" s="2"/>
      <c r="AG62" s="2"/>
      <c r="AI62" s="2"/>
      <c r="AK62" s="2"/>
      <c r="AM62" s="2"/>
      <c r="AO62" s="2"/>
      <c r="AQ62" s="2"/>
      <c r="AS62" s="2"/>
      <c r="AU62" s="2"/>
      <c r="AW62" s="2"/>
      <c r="AY62" s="2"/>
      <c r="BA62" s="2"/>
      <c r="BC62" s="2"/>
      <c r="BE62" s="2"/>
      <c r="BG62" s="2"/>
      <c r="BI62" s="2"/>
      <c r="BK62" s="2"/>
      <c r="BM62" s="2"/>
      <c r="BO62" s="2"/>
      <c r="BQ62" s="2"/>
      <c r="BS62" s="2"/>
      <c r="BU62" s="2"/>
      <c r="BW62" s="2"/>
      <c r="BY62" s="2"/>
      <c r="CA62" s="2"/>
      <c r="CC62" s="2"/>
      <c r="CE62" s="2"/>
      <c r="CG62" s="2"/>
      <c r="CI62" s="2"/>
      <c r="CK62" s="2"/>
      <c r="CM62" s="2"/>
      <c r="CO62" s="2"/>
      <c r="CQ62" s="2"/>
      <c r="CS62" s="2"/>
      <c r="CU62" s="2"/>
      <c r="CW62" s="2"/>
      <c r="CY62" s="2"/>
      <c r="DA62" s="2"/>
      <c r="DC62" s="2"/>
      <c r="DE62" s="2"/>
      <c r="DG62" s="2"/>
      <c r="DI62" s="2"/>
      <c r="DK62" s="2"/>
      <c r="DM62" s="2"/>
      <c r="DO62" s="2"/>
      <c r="DQ62" s="2"/>
      <c r="DS62" s="2"/>
      <c r="DU62" s="2"/>
      <c r="DW62" s="2"/>
      <c r="DY62" s="2"/>
      <c r="EA62" s="2"/>
      <c r="EC62" s="2"/>
      <c r="EE62" s="2"/>
      <c r="EG62" s="2"/>
      <c r="EI62" s="2"/>
      <c r="EK62" s="2"/>
      <c r="EM62" s="2"/>
      <c r="EO62" s="2"/>
      <c r="EQ62" s="2"/>
      <c r="ES62" s="2"/>
      <c r="EU62" s="2"/>
      <c r="EW62" s="2"/>
      <c r="EY62" s="2"/>
      <c r="FA62" s="2"/>
      <c r="FC62" s="2"/>
      <c r="FE62" s="2"/>
      <c r="FG62" s="2"/>
      <c r="FI62" s="2"/>
      <c r="FK62" s="2"/>
      <c r="FM62" s="2"/>
      <c r="FO62" s="2"/>
      <c r="FQ62" s="2"/>
      <c r="FS62" s="2"/>
      <c r="FU62" s="2"/>
      <c r="FW62" s="2"/>
      <c r="FY62" s="2"/>
      <c r="GA62" s="2"/>
      <c r="GC62" s="2"/>
      <c r="GE62" s="2"/>
      <c r="GG62" s="2"/>
      <c r="GI62" s="2"/>
      <c r="GK62" s="2"/>
      <c r="GM62" s="2"/>
      <c r="GO62" s="2"/>
      <c r="GQ62" s="2"/>
      <c r="GS62" s="2"/>
      <c r="GU62" s="2"/>
      <c r="GW62" s="2"/>
      <c r="GY62" s="2"/>
      <c r="HA62" s="2"/>
      <c r="HC62" s="2"/>
      <c r="HE62" s="2"/>
      <c r="HG62" s="2"/>
      <c r="HI62" s="2"/>
      <c r="HK62" s="2"/>
      <c r="HM62" s="2"/>
      <c r="HO62" s="2"/>
      <c r="HQ62" s="2"/>
      <c r="HS62" s="2"/>
      <c r="HU62" s="2"/>
      <c r="HW62" s="2"/>
      <c r="HY62" s="2"/>
      <c r="IA62" s="2"/>
      <c r="IC62" s="2"/>
      <c r="IE62" s="2"/>
      <c r="IG62" s="2"/>
      <c r="II62" s="2"/>
      <c r="IK62" s="2"/>
      <c r="IM62" s="2"/>
      <c r="IO62" s="2"/>
      <c r="IQ62" s="2"/>
      <c r="IS62" s="2"/>
      <c r="IU62" s="2"/>
      <c r="IW62" s="2"/>
      <c r="IY62" s="2"/>
      <c r="JA62" s="2"/>
      <c r="JC62" s="2"/>
      <c r="JE62" s="2"/>
      <c r="JG62" s="2"/>
      <c r="JI62" s="2"/>
      <c r="JK62" s="2"/>
      <c r="JM62" s="2"/>
      <c r="JO62" s="2"/>
      <c r="JQ62" s="2"/>
      <c r="JS62" s="2"/>
      <c r="JU62" s="2"/>
      <c r="JW62" s="2"/>
      <c r="JY62" s="2"/>
      <c r="KA62" s="2"/>
      <c r="KC62" s="2"/>
      <c r="KE62" s="2"/>
      <c r="KG62" s="2"/>
      <c r="KI62" s="2"/>
      <c r="KK62" s="2"/>
      <c r="KM62" s="2"/>
      <c r="KO62" s="2"/>
      <c r="KQ62" s="2"/>
      <c r="KS62" s="2"/>
      <c r="KU62" s="2"/>
      <c r="KW62" s="2"/>
      <c r="KY62" s="2"/>
      <c r="LA62" s="2"/>
      <c r="LC62" s="2"/>
      <c r="LE62" s="2"/>
      <c r="LG62" s="2"/>
      <c r="LI62" s="2"/>
      <c r="LK62" s="2"/>
      <c r="LM62" s="2"/>
      <c r="LO62" s="2"/>
      <c r="LQ62" s="2"/>
      <c r="LS62" s="2"/>
      <c r="LU62" s="2"/>
      <c r="LW62" s="2"/>
      <c r="LY62" s="2"/>
      <c r="MA62" s="2"/>
      <c r="MC62" s="2"/>
      <c r="ME62" s="2"/>
      <c r="MG62" s="2"/>
      <c r="MI62" s="2"/>
      <c r="MK62" s="2"/>
      <c r="MM62" s="2"/>
      <c r="MO62" s="2"/>
      <c r="MQ62" s="2"/>
      <c r="MS62" s="2"/>
      <c r="MU62" s="2"/>
      <c r="MW62" s="2"/>
      <c r="MY62" s="2"/>
      <c r="NA62" s="2"/>
      <c r="NC62" s="2"/>
      <c r="NE62" s="2"/>
      <c r="NG62" s="2"/>
      <c r="NI62" s="2"/>
      <c r="NK62" s="2"/>
      <c r="NM62" s="2"/>
      <c r="NO62" s="2"/>
      <c r="NQ62" s="2"/>
      <c r="NS62" s="2"/>
      <c r="NU62" s="2"/>
      <c r="NW62" s="2"/>
      <c r="NY62" s="2"/>
      <c r="OA62" s="2"/>
      <c r="OC62" s="2"/>
      <c r="OE62" s="2"/>
      <c r="OG62" s="2"/>
      <c r="OI62" s="2"/>
      <c r="OK62" s="2"/>
      <c r="OM62" s="2"/>
      <c r="OO62" s="2"/>
      <c r="OQ62" s="2"/>
      <c r="OS62" s="2"/>
      <c r="OU62" s="2"/>
      <c r="OW62" s="2"/>
      <c r="OY62" s="2"/>
      <c r="PA62" s="2"/>
      <c r="PC62" s="2"/>
      <c r="PE62" s="2"/>
      <c r="PG62" s="2"/>
      <c r="PI62" s="2"/>
      <c r="PK62" s="2"/>
      <c r="PM62" s="2"/>
      <c r="PO62" s="2"/>
      <c r="PQ62" s="2"/>
      <c r="PS62" s="2"/>
      <c r="PU62" s="2"/>
      <c r="PW62" s="2"/>
      <c r="PY62" s="2"/>
      <c r="QA62" s="2"/>
      <c r="QC62" s="2"/>
      <c r="QE62" s="2"/>
      <c r="QG62" s="2"/>
      <c r="QI62" s="2"/>
      <c r="QK62" s="2"/>
      <c r="QM62" s="2"/>
      <c r="QO62" s="2"/>
      <c r="QQ62" s="2"/>
      <c r="QS62" s="2"/>
      <c r="QU62" s="2"/>
      <c r="QW62" s="2"/>
      <c r="QY62" s="2"/>
      <c r="RA62" s="2"/>
      <c r="RC62" s="2"/>
      <c r="RE62" s="2"/>
      <c r="RG62" s="2"/>
      <c r="RI62" s="2"/>
      <c r="RK62" s="2"/>
      <c r="RM62" s="2"/>
      <c r="RO62" s="2"/>
      <c r="RQ62" s="2"/>
      <c r="RS62" s="2"/>
      <c r="RU62" s="2"/>
      <c r="RW62" s="2"/>
      <c r="RY62" s="2"/>
      <c r="SA62" s="2"/>
      <c r="SC62" s="2"/>
      <c r="SE62" s="2"/>
      <c r="SG62" s="2"/>
      <c r="SI62" s="2"/>
      <c r="SK62" s="2"/>
      <c r="SM62" s="2"/>
      <c r="SO62" s="2"/>
      <c r="SQ62" s="2"/>
      <c r="SS62" s="2"/>
      <c r="SU62" s="2"/>
      <c r="SW62" s="2"/>
      <c r="SY62" s="2"/>
      <c r="TA62" s="2"/>
      <c r="TC62" s="2"/>
      <c r="TE62" s="2"/>
      <c r="TG62" s="2"/>
      <c r="TI62" s="2"/>
      <c r="TK62" s="2"/>
      <c r="TM62" s="2"/>
      <c r="TO62" s="2"/>
      <c r="TQ62" s="2"/>
      <c r="TS62" s="2"/>
      <c r="TU62" s="2"/>
      <c r="TW62" s="2"/>
      <c r="TY62" s="2"/>
      <c r="UA62" s="2"/>
      <c r="UC62" s="2"/>
      <c r="UE62" s="2"/>
      <c r="UG62" s="2"/>
      <c r="UI62" s="2"/>
      <c r="UK62" s="2"/>
      <c r="UM62" s="2"/>
      <c r="UO62" s="2"/>
      <c r="UQ62" s="2"/>
      <c r="US62" s="2"/>
      <c r="UU62" s="2"/>
      <c r="UW62" s="2"/>
      <c r="UY62" s="2"/>
      <c r="VA62" s="2"/>
      <c r="VC62" s="2"/>
      <c r="VE62" s="2"/>
      <c r="VG62" s="2"/>
      <c r="VI62" s="2"/>
      <c r="VK62" s="2"/>
      <c r="VM62" s="2"/>
      <c r="VO62" s="2"/>
      <c r="VQ62" s="2"/>
      <c r="VS62" s="2"/>
      <c r="VU62" s="2"/>
      <c r="VW62" s="2"/>
      <c r="VY62" s="2"/>
      <c r="WA62" s="2"/>
      <c r="WC62" s="2"/>
      <c r="WE62" s="2"/>
      <c r="WG62" s="2"/>
      <c r="WI62" s="2"/>
      <c r="WK62" s="2"/>
      <c r="WM62" s="2"/>
      <c r="WO62" s="2"/>
      <c r="WQ62" s="2"/>
      <c r="WS62" s="2"/>
      <c r="WU62" s="2"/>
      <c r="WW62" s="2"/>
      <c r="WY62" s="2"/>
      <c r="XA62" s="2"/>
      <c r="XC62" s="2"/>
      <c r="XE62" s="2"/>
      <c r="XG62" s="2"/>
      <c r="XI62" s="2"/>
      <c r="XK62" s="2"/>
      <c r="XM62" s="2"/>
      <c r="XO62" s="2"/>
      <c r="XQ62" s="2"/>
      <c r="XS62" s="2"/>
      <c r="XU62" s="2"/>
      <c r="XW62" s="2"/>
      <c r="XY62" s="2"/>
      <c r="YA62" s="2"/>
      <c r="YC62" s="2"/>
      <c r="YE62" s="2"/>
      <c r="YG62" s="2"/>
      <c r="YI62" s="2"/>
      <c r="YK62" s="2"/>
      <c r="YM62" s="2"/>
      <c r="YO62" s="2"/>
      <c r="YQ62" s="2"/>
      <c r="YS62" s="2"/>
      <c r="YU62" s="2"/>
      <c r="YW62" s="2"/>
      <c r="YY62" s="2"/>
      <c r="ZA62" s="2"/>
      <c r="ZC62" s="2"/>
      <c r="ZE62" s="2"/>
      <c r="ZG62" s="2"/>
      <c r="ZI62" s="2"/>
      <c r="ZK62" s="2"/>
      <c r="ZM62" s="2"/>
      <c r="ZO62" s="2"/>
      <c r="ZQ62" s="2"/>
      <c r="ZS62" s="2"/>
      <c r="ZU62" s="2"/>
      <c r="ZW62" s="2"/>
      <c r="ZY62" s="2"/>
      <c r="AAA62" s="2"/>
      <c r="AAC62" s="2"/>
      <c r="AAE62" s="2"/>
      <c r="AAG62" s="2"/>
      <c r="AAI62" s="2"/>
      <c r="AAK62" s="2"/>
      <c r="AAM62" s="2"/>
      <c r="AAO62" s="2"/>
      <c r="AAQ62" s="2"/>
      <c r="AAS62" s="2"/>
      <c r="AAU62" s="2"/>
      <c r="AAW62" s="2"/>
      <c r="AAY62" s="2"/>
      <c r="ABA62" s="2"/>
      <c r="ABC62" s="2"/>
      <c r="ABE62" s="2"/>
      <c r="ABG62" s="2"/>
      <c r="ABI62" s="2"/>
      <c r="ABK62" s="2"/>
      <c r="ABM62" s="2"/>
      <c r="ABO62" s="2"/>
      <c r="ABQ62" s="2"/>
      <c r="ABS62" s="2"/>
      <c r="ABU62" s="2"/>
      <c r="ABW62" s="2"/>
      <c r="ABY62" s="2"/>
      <c r="ACA62" s="2"/>
      <c r="ACC62" s="2"/>
      <c r="ACE62" s="2"/>
      <c r="ACG62" s="2"/>
      <c r="ACI62" s="2"/>
      <c r="ACK62" s="2"/>
      <c r="ACM62" s="2"/>
      <c r="ACO62" s="2"/>
      <c r="ACQ62" s="2"/>
      <c r="ACS62" s="2"/>
      <c r="ACU62" s="2"/>
      <c r="ACW62" s="2"/>
      <c r="ACY62" s="2"/>
      <c r="ADA62" s="2"/>
      <c r="ADC62" s="2"/>
      <c r="ADE62" s="2"/>
      <c r="ADG62" s="2"/>
      <c r="ADI62" s="2"/>
      <c r="ADK62" s="2"/>
      <c r="ADM62" s="2"/>
      <c r="ADO62" s="2"/>
      <c r="ADQ62" s="2"/>
      <c r="ADS62" s="2"/>
      <c r="ADU62" s="2"/>
      <c r="ADW62" s="2"/>
      <c r="ADY62" s="2"/>
      <c r="AEA62" s="2"/>
      <c r="AEC62" s="2"/>
      <c r="AEE62" s="2"/>
      <c r="AEG62" s="2"/>
      <c r="AEI62" s="2"/>
      <c r="AEK62" s="2"/>
      <c r="AEM62" s="2"/>
      <c r="AEO62" s="2"/>
      <c r="AEQ62" s="2"/>
      <c r="AES62" s="2"/>
      <c r="AEU62" s="2"/>
      <c r="AEW62" s="2"/>
      <c r="AEY62" s="2"/>
      <c r="AFA62" s="2"/>
      <c r="AFC62" s="2"/>
      <c r="AFE62" s="2"/>
      <c r="AFG62" s="2"/>
      <c r="AFI62" s="2"/>
      <c r="AFK62" s="2"/>
      <c r="AFM62" s="2"/>
      <c r="AFO62" s="2"/>
      <c r="AFQ62" s="2"/>
      <c r="AFS62" s="2"/>
      <c r="AFU62" s="2"/>
      <c r="AFW62" s="2"/>
      <c r="AFY62" s="2"/>
      <c r="AGA62" s="2"/>
      <c r="AGC62" s="2"/>
      <c r="AGE62" s="2"/>
      <c r="AGG62" s="2"/>
      <c r="AGI62" s="2"/>
      <c r="AGK62" s="2"/>
      <c r="AGM62" s="2"/>
      <c r="AGO62" s="2"/>
      <c r="AGQ62" s="2"/>
      <c r="AGS62" s="2"/>
      <c r="AGU62" s="2"/>
      <c r="AGW62" s="2"/>
      <c r="AGY62" s="2"/>
      <c r="AHA62" s="2"/>
      <c r="AHC62" s="2"/>
      <c r="AHE62" s="2"/>
      <c r="AHG62" s="2"/>
      <c r="AHI62" s="2"/>
      <c r="AHK62" s="2"/>
      <c r="AHM62" s="2"/>
      <c r="AHO62" s="2"/>
      <c r="AHQ62" s="2"/>
      <c r="AHS62" s="2"/>
      <c r="AHU62" s="2"/>
      <c r="AHW62" s="2"/>
      <c r="AHY62" s="2"/>
      <c r="AIA62" s="2"/>
      <c r="AIC62" s="2"/>
      <c r="AIE62" s="2"/>
      <c r="AIG62" s="2"/>
      <c r="AII62" s="2"/>
      <c r="AIK62" s="2"/>
      <c r="AIM62" s="2"/>
      <c r="AIO62" s="2"/>
      <c r="AIQ62" s="2"/>
      <c r="AIS62" s="2"/>
      <c r="AIU62" s="2"/>
      <c r="AIW62" s="2"/>
      <c r="AIY62" s="2"/>
      <c r="AJA62" s="2"/>
      <c r="AJC62" s="2"/>
      <c r="AJE62" s="2"/>
      <c r="AJG62" s="2"/>
      <c r="AJI62" s="2"/>
      <c r="AJK62" s="2"/>
      <c r="AJM62" s="2"/>
      <c r="AJO62" s="2"/>
      <c r="AJQ62" s="2"/>
      <c r="AJS62" s="2"/>
      <c r="AJU62" s="2"/>
      <c r="AJW62" s="2"/>
      <c r="AJY62" s="2"/>
      <c r="AKA62" s="2"/>
      <c r="AKC62" s="2"/>
      <c r="AKE62" s="2"/>
      <c r="AKG62" s="2"/>
      <c r="AKI62" s="2"/>
      <c r="AKK62" s="2"/>
      <c r="AKM62" s="2"/>
      <c r="AKO62" s="2"/>
      <c r="AKQ62" s="2"/>
      <c r="AKS62" s="2"/>
      <c r="AKU62" s="2"/>
      <c r="AKW62" s="2"/>
      <c r="AKY62" s="2"/>
      <c r="ALA62" s="2"/>
      <c r="ALC62" s="2"/>
      <c r="ALE62" s="2"/>
      <c r="ALG62" s="2"/>
      <c r="ALI62" s="2"/>
      <c r="ALK62" s="2"/>
      <c r="ALM62" s="2"/>
      <c r="ALO62" s="2"/>
      <c r="ALQ62" s="2"/>
      <c r="ALS62" s="2"/>
      <c r="ALU62" s="2"/>
      <c r="ALW62" s="2"/>
      <c r="ALY62" s="2"/>
      <c r="AMA62" s="2"/>
      <c r="AMC62" s="2"/>
      <c r="AME62" s="2"/>
      <c r="AMG62" s="2"/>
      <c r="AMI62" s="2"/>
      <c r="AMK62" s="2"/>
      <c r="AMM62" s="2"/>
      <c r="AMO62" s="2"/>
      <c r="AMQ62" s="2"/>
      <c r="AMS62" s="2"/>
      <c r="AMU62" s="2"/>
      <c r="AMW62" s="2"/>
      <c r="AMY62" s="2"/>
      <c r="ANA62" s="2"/>
      <c r="ANC62" s="2"/>
      <c r="ANE62" s="2"/>
      <c r="ANG62" s="2"/>
      <c r="ANI62" s="2"/>
      <c r="ANK62" s="2"/>
      <c r="ANM62" s="2"/>
      <c r="ANO62" s="2"/>
      <c r="ANQ62" s="2"/>
      <c r="ANS62" s="2"/>
      <c r="ANU62" s="2"/>
      <c r="ANW62" s="2"/>
      <c r="ANY62" s="2"/>
      <c r="AOA62" s="2"/>
      <c r="AOC62" s="2"/>
      <c r="AOE62" s="2"/>
      <c r="AOG62" s="2"/>
      <c r="AOI62" s="2"/>
      <c r="AOK62" s="2"/>
      <c r="AOM62" s="2"/>
      <c r="AOO62" s="2"/>
      <c r="AOQ62" s="2"/>
      <c r="AOS62" s="2"/>
      <c r="AOU62" s="2"/>
      <c r="AOW62" s="2"/>
      <c r="AOY62" s="2"/>
      <c r="APA62" s="2"/>
      <c r="APC62" s="2"/>
      <c r="APE62" s="2"/>
      <c r="APG62" s="2"/>
      <c r="API62" s="2"/>
      <c r="APK62" s="2"/>
      <c r="APM62" s="2"/>
      <c r="APO62" s="2"/>
      <c r="APQ62" s="2"/>
      <c r="APS62" s="2"/>
      <c r="APU62" s="2"/>
      <c r="APW62" s="2"/>
      <c r="APY62" s="2"/>
      <c r="AQA62" s="2"/>
      <c r="AQC62" s="2"/>
      <c r="AQE62" s="2"/>
      <c r="AQG62" s="2"/>
      <c r="AQI62" s="2"/>
      <c r="AQK62" s="2"/>
      <c r="AQM62" s="2"/>
      <c r="AQO62" s="2"/>
      <c r="AQQ62" s="2"/>
      <c r="AQS62" s="2"/>
      <c r="AQU62" s="2"/>
      <c r="AQW62" s="2"/>
      <c r="AQY62" s="2"/>
      <c r="ARA62" s="2"/>
      <c r="ARC62" s="2"/>
      <c r="ARE62" s="2"/>
      <c r="ARG62" s="2"/>
      <c r="ARI62" s="2"/>
      <c r="ARK62" s="2"/>
      <c r="ARM62" s="2"/>
      <c r="ARO62" s="2"/>
      <c r="ARQ62" s="2"/>
      <c r="ARS62" s="2"/>
      <c r="ARU62" s="2"/>
      <c r="ARW62" s="2"/>
      <c r="ARY62" s="2"/>
      <c r="ASA62" s="2"/>
      <c r="ASC62" s="2"/>
      <c r="ASE62" s="2"/>
      <c r="ASG62" s="2"/>
      <c r="ASI62" s="2"/>
      <c r="ASK62" s="2"/>
      <c r="ASM62" s="2"/>
      <c r="ASO62" s="2"/>
      <c r="ASQ62" s="2"/>
      <c r="ASS62" s="2"/>
      <c r="ASU62" s="2"/>
      <c r="ASW62" s="2"/>
      <c r="ASY62" s="2"/>
      <c r="ATA62" s="2"/>
      <c r="ATC62" s="2"/>
      <c r="ATE62" s="2"/>
      <c r="ATG62" s="2"/>
      <c r="ATI62" s="2"/>
      <c r="ATK62" s="2"/>
      <c r="ATM62" s="2"/>
      <c r="ATO62" s="2"/>
      <c r="ATQ62" s="2"/>
      <c r="ATS62" s="2"/>
      <c r="ATU62" s="2"/>
      <c r="ATW62" s="2"/>
      <c r="ATY62" s="2"/>
      <c r="AUA62" s="2"/>
      <c r="AUC62" s="2"/>
      <c r="AUE62" s="2"/>
      <c r="AUG62" s="2"/>
      <c r="AUI62" s="2"/>
      <c r="AUK62" s="2"/>
      <c r="AUM62" s="2"/>
      <c r="AUO62" s="2"/>
      <c r="AUQ62" s="2"/>
      <c r="AUS62" s="2"/>
      <c r="AUU62" s="2"/>
      <c r="AUW62" s="2"/>
      <c r="AUY62" s="2"/>
      <c r="AVA62" s="2"/>
      <c r="AVC62" s="2"/>
      <c r="AVE62" s="2"/>
      <c r="AVG62" s="2"/>
      <c r="AVI62" s="2"/>
      <c r="AVK62" s="2"/>
      <c r="AVM62" s="2"/>
      <c r="AVO62" s="2"/>
      <c r="AVQ62" s="2"/>
      <c r="AVS62" s="2"/>
      <c r="AVU62" s="2"/>
      <c r="AVW62" s="2"/>
      <c r="AVY62" s="2"/>
      <c r="AWA62" s="2"/>
      <c r="AWC62" s="2"/>
      <c r="AWE62" s="2"/>
      <c r="AWG62" s="2"/>
      <c r="AWI62" s="2"/>
      <c r="AWK62" s="2"/>
      <c r="AWM62" s="2"/>
      <c r="AWO62" s="2"/>
      <c r="AWQ62" s="2"/>
      <c r="AWS62" s="2"/>
      <c r="AWU62" s="2"/>
      <c r="AWW62" s="2"/>
      <c r="AWY62" s="2"/>
      <c r="AXA62" s="2"/>
      <c r="AXC62" s="2"/>
      <c r="AXE62" s="2"/>
      <c r="AXG62" s="2"/>
      <c r="AXI62" s="2"/>
      <c r="AXK62" s="2"/>
      <c r="AXM62" s="2"/>
      <c r="AXO62" s="2"/>
      <c r="AXQ62" s="2"/>
      <c r="AXS62" s="2"/>
      <c r="AXU62" s="2"/>
      <c r="AXW62" s="2"/>
      <c r="AXY62" s="2"/>
      <c r="AYA62" s="2"/>
      <c r="AYC62" s="2"/>
      <c r="AYE62" s="2"/>
      <c r="AYG62" s="2"/>
      <c r="AYI62" s="2"/>
      <c r="AYK62" s="2"/>
      <c r="AYM62" s="2"/>
      <c r="AYO62" s="2"/>
      <c r="AYQ62" s="2"/>
      <c r="AYS62" s="2"/>
      <c r="AYU62" s="2"/>
      <c r="AYW62" s="2"/>
      <c r="AYY62" s="2"/>
      <c r="AZA62" s="2"/>
      <c r="AZC62" s="2"/>
      <c r="AZE62" s="2"/>
      <c r="AZG62" s="2"/>
      <c r="AZI62" s="2"/>
      <c r="AZK62" s="2"/>
      <c r="AZM62" s="2"/>
      <c r="AZO62" s="2"/>
      <c r="AZQ62" s="2"/>
      <c r="AZS62" s="2"/>
      <c r="AZU62" s="2"/>
      <c r="AZW62" s="2"/>
      <c r="AZY62" s="2"/>
      <c r="BAA62" s="2"/>
      <c r="BAC62" s="2"/>
      <c r="BAE62" s="2"/>
      <c r="BAG62" s="2"/>
      <c r="BAI62" s="2"/>
      <c r="BAK62" s="2"/>
      <c r="BAM62" s="2"/>
      <c r="BAO62" s="2"/>
      <c r="BAQ62" s="2"/>
      <c r="BAS62" s="2"/>
      <c r="BAU62" s="2"/>
      <c r="BAW62" s="2"/>
      <c r="BAY62" s="2"/>
      <c r="BBA62" s="2"/>
      <c r="BBC62" s="2"/>
      <c r="BBE62" s="2"/>
      <c r="BBG62" s="2"/>
      <c r="BBI62" s="2"/>
      <c r="BBK62" s="2"/>
      <c r="BBM62" s="2"/>
      <c r="BBO62" s="2"/>
      <c r="BBQ62" s="2"/>
      <c r="BBS62" s="2"/>
      <c r="BBU62" s="2"/>
      <c r="BBW62" s="2"/>
      <c r="BBY62" s="2"/>
      <c r="BCA62" s="2"/>
      <c r="BCC62" s="2"/>
      <c r="BCE62" s="2"/>
      <c r="BCG62" s="2"/>
      <c r="BCI62" s="2"/>
      <c r="BCK62" s="2"/>
      <c r="BCM62" s="2"/>
      <c r="BCO62" s="2"/>
      <c r="BCQ62" s="2"/>
      <c r="BCS62" s="2"/>
      <c r="BCU62" s="2"/>
      <c r="BCW62" s="2"/>
      <c r="BCY62" s="2"/>
      <c r="BDA62" s="2"/>
      <c r="BDC62" s="2"/>
      <c r="BDE62" s="2"/>
      <c r="BDG62" s="2"/>
      <c r="BDI62" s="2"/>
      <c r="BDK62" s="2"/>
      <c r="BDM62" s="2"/>
      <c r="BDO62" s="2"/>
      <c r="BDQ62" s="2"/>
      <c r="BDS62" s="2"/>
      <c r="BDU62" s="2"/>
      <c r="BDW62" s="2"/>
      <c r="BDY62" s="2"/>
      <c r="BEA62" s="2"/>
      <c r="BEC62" s="2"/>
      <c r="BEE62" s="2"/>
      <c r="BEG62" s="2"/>
      <c r="BEI62" s="2"/>
      <c r="BEK62" s="2"/>
      <c r="BEM62" s="2"/>
      <c r="BEO62" s="2"/>
      <c r="BEQ62" s="2"/>
      <c r="BES62" s="2"/>
      <c r="BEU62" s="2"/>
      <c r="BEW62" s="2"/>
      <c r="BEY62" s="2"/>
      <c r="BFA62" s="2"/>
      <c r="BFC62" s="2"/>
      <c r="BFE62" s="2"/>
      <c r="BFG62" s="2"/>
      <c r="BFI62" s="2"/>
      <c r="BFK62" s="2"/>
      <c r="BFM62" s="2"/>
      <c r="BFO62" s="2"/>
      <c r="BFQ62" s="2"/>
      <c r="BFS62" s="2"/>
      <c r="BFU62" s="2"/>
      <c r="BFW62" s="2"/>
      <c r="BFY62" s="2"/>
      <c r="BGA62" s="2"/>
      <c r="BGC62" s="2"/>
      <c r="BGE62" s="2"/>
      <c r="BGG62" s="2"/>
      <c r="BGI62" s="2"/>
      <c r="BGK62" s="2"/>
      <c r="BGM62" s="2"/>
      <c r="BGO62" s="2"/>
      <c r="BGQ62" s="2"/>
      <c r="BGS62" s="2"/>
      <c r="BGU62" s="2"/>
      <c r="BGW62" s="2"/>
      <c r="BGY62" s="2"/>
      <c r="BHA62" s="2"/>
      <c r="BHC62" s="2"/>
      <c r="BHE62" s="2"/>
      <c r="BHG62" s="2"/>
      <c r="BHI62" s="2"/>
      <c r="BHK62" s="2"/>
      <c r="BHM62" s="2"/>
      <c r="BHO62" s="2"/>
      <c r="BHQ62" s="2"/>
      <c r="BHS62" s="2"/>
      <c r="BHU62" s="2"/>
      <c r="BHW62" s="2"/>
      <c r="BHY62" s="2"/>
      <c r="BIA62" s="2"/>
      <c r="BIC62" s="2"/>
      <c r="BIE62" s="2"/>
      <c r="BIG62" s="2"/>
      <c r="BII62" s="2"/>
      <c r="BIK62" s="2"/>
      <c r="BIM62" s="2"/>
      <c r="BIO62" s="2"/>
      <c r="BIQ62" s="2"/>
      <c r="BIS62" s="2"/>
      <c r="BIU62" s="2"/>
      <c r="BIW62" s="2"/>
      <c r="BIY62" s="2"/>
      <c r="BJA62" s="2"/>
      <c r="BJC62" s="2"/>
      <c r="BJE62" s="2"/>
      <c r="BJG62" s="2"/>
      <c r="BJI62" s="2"/>
      <c r="BJK62" s="2"/>
      <c r="BJM62" s="2"/>
      <c r="BJO62" s="2"/>
      <c r="BJQ62" s="2"/>
      <c r="BJS62" s="2"/>
      <c r="BJU62" s="2"/>
      <c r="BJW62" s="2"/>
      <c r="BJY62" s="2"/>
      <c r="BKA62" s="2"/>
      <c r="BKC62" s="2"/>
      <c r="BKE62" s="2"/>
      <c r="BKG62" s="2"/>
      <c r="BKI62" s="2"/>
      <c r="BKK62" s="2"/>
      <c r="BKM62" s="2"/>
      <c r="BKO62" s="2"/>
      <c r="BKQ62" s="2"/>
      <c r="BKS62" s="2"/>
      <c r="BKU62" s="2"/>
      <c r="BKW62" s="2"/>
      <c r="BKY62" s="2"/>
      <c r="BLA62" s="2"/>
      <c r="BLC62" s="2"/>
      <c r="BLE62" s="2"/>
      <c r="BLG62" s="2"/>
      <c r="BLI62" s="2"/>
      <c r="BLK62" s="2"/>
      <c r="BLM62" s="2"/>
      <c r="BLO62" s="2"/>
      <c r="BLQ62" s="2"/>
      <c r="BLS62" s="2"/>
      <c r="BLU62" s="2"/>
      <c r="BLW62" s="2"/>
      <c r="BLY62" s="2"/>
      <c r="BMA62" s="2"/>
      <c r="BMC62" s="2"/>
      <c r="BME62" s="2"/>
      <c r="BMG62" s="2"/>
      <c r="BMI62" s="2"/>
      <c r="BMK62" s="2"/>
      <c r="BMM62" s="2"/>
      <c r="BMO62" s="2"/>
      <c r="BMQ62" s="2"/>
      <c r="BMS62" s="2"/>
      <c r="BMU62" s="2"/>
      <c r="BMW62" s="2"/>
      <c r="BMY62" s="2"/>
      <c r="BNA62" s="2"/>
      <c r="BNC62" s="2"/>
      <c r="BNE62" s="2"/>
      <c r="BNG62" s="2"/>
      <c r="BNI62" s="2"/>
      <c r="BNK62" s="2"/>
      <c r="BNM62" s="2"/>
      <c r="BNO62" s="2"/>
      <c r="BNQ62" s="2"/>
      <c r="BNS62" s="2"/>
      <c r="BNU62" s="2"/>
      <c r="BNW62" s="2"/>
      <c r="BNY62" s="2"/>
      <c r="BOA62" s="2"/>
      <c r="BOC62" s="2"/>
      <c r="BOE62" s="2"/>
      <c r="BOG62" s="2"/>
      <c r="BOI62" s="2"/>
      <c r="BOK62" s="2"/>
      <c r="BOM62" s="2"/>
      <c r="BOO62" s="2"/>
      <c r="BOQ62" s="2"/>
      <c r="BOS62" s="2"/>
      <c r="BOU62" s="2"/>
      <c r="BOW62" s="2"/>
      <c r="BOY62" s="2"/>
      <c r="BPA62" s="2"/>
      <c r="BPC62" s="2"/>
      <c r="BPE62" s="2"/>
      <c r="BPG62" s="2"/>
      <c r="BPI62" s="2"/>
      <c r="BPK62" s="2"/>
      <c r="BPM62" s="2"/>
      <c r="BPO62" s="2"/>
      <c r="BPQ62" s="2"/>
      <c r="BPS62" s="2"/>
      <c r="BPU62" s="2"/>
      <c r="BPW62" s="2"/>
      <c r="BPY62" s="2"/>
      <c r="BQA62" s="2"/>
      <c r="BQC62" s="2"/>
      <c r="BQE62" s="2"/>
      <c r="BQG62" s="2"/>
      <c r="BQI62" s="2"/>
      <c r="BQK62" s="2"/>
      <c r="BQM62" s="2"/>
      <c r="BQO62" s="2"/>
      <c r="BQQ62" s="2"/>
      <c r="BQS62" s="2"/>
      <c r="BQU62" s="2"/>
      <c r="BQW62" s="2"/>
      <c r="BQY62" s="2"/>
      <c r="BRA62" s="2"/>
      <c r="BRC62" s="2"/>
      <c r="BRE62" s="2"/>
      <c r="BRG62" s="2"/>
      <c r="BRI62" s="2"/>
      <c r="BRK62" s="2"/>
      <c r="BRM62" s="2"/>
      <c r="BRO62" s="2"/>
      <c r="BRQ62" s="2"/>
      <c r="BRS62" s="2"/>
      <c r="BRU62" s="2"/>
      <c r="BRW62" s="2"/>
      <c r="BRY62" s="2"/>
      <c r="BSA62" s="2"/>
      <c r="BSC62" s="2"/>
      <c r="BSE62" s="2"/>
      <c r="BSG62" s="2"/>
      <c r="BSI62" s="2"/>
      <c r="BSK62" s="2"/>
      <c r="BSM62" s="2"/>
      <c r="BSO62" s="2"/>
      <c r="BSQ62" s="2"/>
      <c r="BSS62" s="2"/>
      <c r="BSU62" s="2"/>
      <c r="BSW62" s="2"/>
      <c r="BSY62" s="2"/>
      <c r="BTA62" s="2"/>
      <c r="BTC62" s="2"/>
      <c r="BTE62" s="2"/>
      <c r="BTG62" s="2"/>
      <c r="BTI62" s="2"/>
      <c r="BTK62" s="2"/>
      <c r="BTM62" s="2"/>
      <c r="BTO62" s="2"/>
      <c r="BTQ62" s="2"/>
      <c r="BTS62" s="2"/>
      <c r="BTU62" s="2"/>
      <c r="BTW62" s="2"/>
      <c r="BTY62" s="2"/>
      <c r="BUA62" s="2"/>
      <c r="BUC62" s="2"/>
      <c r="BUE62" s="2"/>
      <c r="BUG62" s="2"/>
      <c r="BUI62" s="2"/>
      <c r="BUK62" s="2"/>
      <c r="BUM62" s="2"/>
      <c r="BUO62" s="2"/>
      <c r="BUQ62" s="2"/>
      <c r="BUS62" s="2"/>
      <c r="BUU62" s="2"/>
      <c r="BUW62" s="2"/>
      <c r="BUY62" s="2"/>
      <c r="BVA62" s="2"/>
      <c r="BVC62" s="2"/>
      <c r="BVE62" s="2"/>
      <c r="BVG62" s="2"/>
      <c r="BVI62" s="2"/>
      <c r="BVK62" s="2"/>
      <c r="BVM62" s="2"/>
      <c r="BVO62" s="2"/>
      <c r="BVQ62" s="2"/>
      <c r="BVS62" s="2"/>
      <c r="BVU62" s="2"/>
      <c r="BVW62" s="2"/>
      <c r="BVY62" s="2"/>
      <c r="BWA62" s="2"/>
      <c r="BWC62" s="2"/>
      <c r="BWE62" s="2"/>
      <c r="BWG62" s="2"/>
      <c r="BWI62" s="2"/>
      <c r="BWK62" s="2"/>
      <c r="BWM62" s="2"/>
      <c r="BWO62" s="2"/>
      <c r="BWQ62" s="2"/>
      <c r="BWS62" s="2"/>
      <c r="BWU62" s="2"/>
      <c r="BWW62" s="2"/>
      <c r="BWY62" s="2"/>
      <c r="BXA62" s="2"/>
      <c r="BXC62" s="2"/>
      <c r="BXE62" s="2"/>
      <c r="BXG62" s="2"/>
      <c r="BXI62" s="2"/>
      <c r="BXK62" s="2"/>
      <c r="BXM62" s="2"/>
      <c r="BXO62" s="2"/>
      <c r="BXQ62" s="2"/>
      <c r="BXS62" s="2"/>
      <c r="BXU62" s="2"/>
      <c r="BXW62" s="2"/>
      <c r="BXY62" s="2"/>
      <c r="BYA62" s="2"/>
      <c r="BYC62" s="2"/>
      <c r="BYE62" s="2"/>
      <c r="BYG62" s="2"/>
      <c r="BYI62" s="2"/>
      <c r="BYK62" s="2"/>
      <c r="BYM62" s="2"/>
      <c r="BYO62" s="2"/>
      <c r="BYQ62" s="2"/>
      <c r="BYS62" s="2"/>
      <c r="BYU62" s="2"/>
      <c r="BYW62" s="2"/>
      <c r="BYY62" s="2"/>
      <c r="BZA62" s="2"/>
      <c r="BZC62" s="2"/>
      <c r="BZE62" s="2"/>
      <c r="BZG62" s="2"/>
      <c r="BZI62" s="2"/>
      <c r="BZK62" s="2"/>
      <c r="BZM62" s="2"/>
      <c r="BZO62" s="2"/>
      <c r="BZQ62" s="2"/>
      <c r="BZS62" s="2"/>
      <c r="BZU62" s="2"/>
      <c r="BZW62" s="2"/>
      <c r="BZY62" s="2"/>
      <c r="CAA62" s="2"/>
      <c r="CAC62" s="2"/>
      <c r="CAE62" s="2"/>
      <c r="CAG62" s="2"/>
      <c r="CAI62" s="2"/>
      <c r="CAK62" s="2"/>
      <c r="CAM62" s="2"/>
      <c r="CAO62" s="2"/>
      <c r="CAQ62" s="2"/>
      <c r="CAS62" s="2"/>
      <c r="CAU62" s="2"/>
      <c r="CAW62" s="2"/>
      <c r="CAY62" s="2"/>
      <c r="CBA62" s="2"/>
      <c r="CBC62" s="2"/>
      <c r="CBE62" s="2"/>
      <c r="CBG62" s="2"/>
      <c r="CBI62" s="2"/>
      <c r="CBK62" s="2"/>
      <c r="CBM62" s="2"/>
      <c r="CBO62" s="2"/>
      <c r="CBQ62" s="2"/>
      <c r="CBS62" s="2"/>
      <c r="CBU62" s="2"/>
      <c r="CBW62" s="2"/>
      <c r="CBY62" s="2"/>
      <c r="CCA62" s="2"/>
      <c r="CCC62" s="2"/>
      <c r="CCE62" s="2"/>
      <c r="CCG62" s="2"/>
      <c r="CCI62" s="2"/>
      <c r="CCK62" s="2"/>
      <c r="CCM62" s="2"/>
      <c r="CCO62" s="2"/>
      <c r="CCQ62" s="2"/>
      <c r="CCS62" s="2"/>
      <c r="CCU62" s="2"/>
      <c r="CCW62" s="2"/>
      <c r="CCY62" s="2"/>
      <c r="CDA62" s="2"/>
      <c r="CDC62" s="2"/>
      <c r="CDE62" s="2"/>
      <c r="CDG62" s="2"/>
      <c r="CDI62" s="2"/>
      <c r="CDK62" s="2"/>
      <c r="CDM62" s="2"/>
      <c r="CDO62" s="2"/>
      <c r="CDQ62" s="2"/>
      <c r="CDS62" s="2"/>
      <c r="CDU62" s="2"/>
      <c r="CDW62" s="2"/>
      <c r="CDY62" s="2"/>
      <c r="CEA62" s="2"/>
      <c r="CEC62" s="2"/>
      <c r="CEE62" s="2"/>
      <c r="CEG62" s="2"/>
      <c r="CEI62" s="2"/>
      <c r="CEK62" s="2"/>
      <c r="CEM62" s="2"/>
      <c r="CEO62" s="2"/>
      <c r="CEQ62" s="2"/>
      <c r="CES62" s="2"/>
      <c r="CEU62" s="2"/>
      <c r="CEW62" s="2"/>
      <c r="CEY62" s="2"/>
      <c r="CFA62" s="2"/>
      <c r="CFC62" s="2"/>
      <c r="CFE62" s="2"/>
      <c r="CFG62" s="2"/>
      <c r="CFI62" s="2"/>
      <c r="CFK62" s="2"/>
      <c r="CFM62" s="2"/>
      <c r="CFO62" s="2"/>
      <c r="CFQ62" s="2"/>
      <c r="CFS62" s="2"/>
      <c r="CFU62" s="2"/>
      <c r="CFW62" s="2"/>
      <c r="CFY62" s="2"/>
      <c r="CGA62" s="2"/>
      <c r="CGC62" s="2"/>
      <c r="CGE62" s="2"/>
      <c r="CGG62" s="2"/>
      <c r="CGI62" s="2"/>
      <c r="CGK62" s="2"/>
      <c r="CGM62" s="2"/>
      <c r="CGO62" s="2"/>
      <c r="CGQ62" s="2"/>
      <c r="CGS62" s="2"/>
      <c r="CGU62" s="2"/>
      <c r="CGW62" s="2"/>
      <c r="CGY62" s="2"/>
      <c r="CHA62" s="2"/>
      <c r="CHC62" s="2"/>
      <c r="CHE62" s="2"/>
      <c r="CHG62" s="2"/>
      <c r="CHI62" s="2"/>
      <c r="CHK62" s="2"/>
      <c r="CHM62" s="2"/>
      <c r="CHO62" s="2"/>
      <c r="CHQ62" s="2"/>
      <c r="CHS62" s="2"/>
      <c r="CHU62" s="2"/>
      <c r="CHW62" s="2"/>
      <c r="CHY62" s="2"/>
      <c r="CIA62" s="2"/>
      <c r="CIC62" s="2"/>
      <c r="CIE62" s="2"/>
      <c r="CIG62" s="2"/>
      <c r="CII62" s="2"/>
      <c r="CIK62" s="2"/>
      <c r="CIM62" s="2"/>
      <c r="CIO62" s="2"/>
      <c r="CIQ62" s="2"/>
      <c r="CIS62" s="2"/>
      <c r="CIU62" s="2"/>
      <c r="CIW62" s="2"/>
      <c r="CIY62" s="2"/>
      <c r="CJA62" s="2"/>
      <c r="CJC62" s="2"/>
      <c r="CJE62" s="2"/>
      <c r="CJG62" s="2"/>
      <c r="CJI62" s="2"/>
      <c r="CJK62" s="2"/>
      <c r="CJM62" s="2"/>
      <c r="CJO62" s="2"/>
      <c r="CJQ62" s="2"/>
      <c r="CJS62" s="2"/>
      <c r="CJU62" s="2"/>
      <c r="CJW62" s="2"/>
      <c r="CJY62" s="2"/>
      <c r="CKA62" s="2"/>
      <c r="CKC62" s="2"/>
      <c r="CKE62" s="2"/>
      <c r="CKG62" s="2"/>
      <c r="CKI62" s="2"/>
      <c r="CKK62" s="2"/>
      <c r="CKM62" s="2"/>
      <c r="CKO62" s="2"/>
      <c r="CKQ62" s="2"/>
      <c r="CKS62" s="2"/>
      <c r="CKU62" s="2"/>
      <c r="CKW62" s="2"/>
      <c r="CKY62" s="2"/>
      <c r="CLA62" s="2"/>
      <c r="CLC62" s="2"/>
      <c r="CLE62" s="2"/>
      <c r="CLG62" s="2"/>
      <c r="CLI62" s="2"/>
      <c r="CLK62" s="2"/>
      <c r="CLM62" s="2"/>
      <c r="CLO62" s="2"/>
      <c r="CLQ62" s="2"/>
      <c r="CLS62" s="2"/>
      <c r="CLU62" s="2"/>
      <c r="CLW62" s="2"/>
      <c r="CLY62" s="2"/>
      <c r="CMA62" s="2"/>
      <c r="CMC62" s="2"/>
      <c r="CME62" s="2"/>
      <c r="CMG62" s="2"/>
      <c r="CMI62" s="2"/>
      <c r="CMK62" s="2"/>
      <c r="CMM62" s="2"/>
      <c r="CMO62" s="2"/>
      <c r="CMQ62" s="2"/>
      <c r="CMS62" s="2"/>
      <c r="CMU62" s="2"/>
      <c r="CMW62" s="2"/>
      <c r="CMY62" s="2"/>
      <c r="CNA62" s="2"/>
      <c r="CNC62" s="2"/>
      <c r="CNE62" s="2"/>
      <c r="CNG62" s="2"/>
      <c r="CNI62" s="2"/>
      <c r="CNK62" s="2"/>
      <c r="CNM62" s="2"/>
      <c r="CNO62" s="2"/>
      <c r="CNQ62" s="2"/>
      <c r="CNS62" s="2"/>
      <c r="CNU62" s="2"/>
      <c r="CNW62" s="2"/>
      <c r="CNY62" s="2"/>
      <c r="COA62" s="2"/>
      <c r="COC62" s="2"/>
      <c r="COE62" s="2"/>
      <c r="COG62" s="2"/>
      <c r="COI62" s="2"/>
      <c r="COK62" s="2"/>
      <c r="COM62" s="2"/>
      <c r="COO62" s="2"/>
      <c r="COQ62" s="2"/>
      <c r="COS62" s="2"/>
      <c r="COU62" s="2"/>
      <c r="COW62" s="2"/>
      <c r="COY62" s="2"/>
      <c r="CPA62" s="2"/>
      <c r="CPC62" s="2"/>
      <c r="CPE62" s="2"/>
      <c r="CPG62" s="2"/>
      <c r="CPI62" s="2"/>
      <c r="CPK62" s="2"/>
      <c r="CPM62" s="2"/>
      <c r="CPO62" s="2"/>
      <c r="CPQ62" s="2"/>
      <c r="CPS62" s="2"/>
      <c r="CPU62" s="2"/>
      <c r="CPW62" s="2"/>
      <c r="CPY62" s="2"/>
      <c r="CQA62" s="2"/>
      <c r="CQC62" s="2"/>
      <c r="CQE62" s="2"/>
      <c r="CQG62" s="2"/>
      <c r="CQI62" s="2"/>
      <c r="CQK62" s="2"/>
      <c r="CQM62" s="2"/>
      <c r="CQO62" s="2"/>
      <c r="CQQ62" s="2"/>
      <c r="CQS62" s="2"/>
      <c r="CQU62" s="2"/>
      <c r="CQW62" s="2"/>
      <c r="CQY62" s="2"/>
      <c r="CRA62" s="2"/>
      <c r="CRC62" s="2"/>
      <c r="CRE62" s="2"/>
      <c r="CRG62" s="2"/>
      <c r="CRI62" s="2"/>
      <c r="CRK62" s="2"/>
      <c r="CRM62" s="2"/>
      <c r="CRO62" s="2"/>
      <c r="CRQ62" s="2"/>
      <c r="CRS62" s="2"/>
      <c r="CRU62" s="2"/>
      <c r="CRW62" s="2"/>
      <c r="CRY62" s="2"/>
      <c r="CSA62" s="2"/>
      <c r="CSC62" s="2"/>
      <c r="CSE62" s="2"/>
      <c r="CSG62" s="2"/>
      <c r="CSI62" s="2"/>
      <c r="CSK62" s="2"/>
      <c r="CSM62" s="2"/>
      <c r="CSO62" s="2"/>
      <c r="CSQ62" s="2"/>
      <c r="CSS62" s="2"/>
      <c r="CSU62" s="2"/>
      <c r="CSW62" s="2"/>
      <c r="CSY62" s="2"/>
      <c r="CTA62" s="2"/>
      <c r="CTC62" s="2"/>
      <c r="CTE62" s="2"/>
      <c r="CTG62" s="2"/>
      <c r="CTI62" s="2"/>
      <c r="CTK62" s="2"/>
      <c r="CTM62" s="2"/>
      <c r="CTO62" s="2"/>
      <c r="CTQ62" s="2"/>
      <c r="CTS62" s="2"/>
      <c r="CTU62" s="2"/>
      <c r="CTW62" s="2"/>
      <c r="CTY62" s="2"/>
      <c r="CUA62" s="2"/>
      <c r="CUC62" s="2"/>
      <c r="CUE62" s="2"/>
      <c r="CUG62" s="2"/>
      <c r="CUI62" s="2"/>
      <c r="CUK62" s="2"/>
      <c r="CUM62" s="2"/>
      <c r="CUO62" s="2"/>
      <c r="CUQ62" s="2"/>
      <c r="CUS62" s="2"/>
      <c r="CUU62" s="2"/>
      <c r="CUW62" s="2"/>
      <c r="CUY62" s="2"/>
      <c r="CVA62" s="2"/>
      <c r="CVC62" s="2"/>
      <c r="CVE62" s="2"/>
      <c r="CVG62" s="2"/>
      <c r="CVI62" s="2"/>
      <c r="CVK62" s="2"/>
      <c r="CVM62" s="2"/>
      <c r="CVO62" s="2"/>
      <c r="CVQ62" s="2"/>
      <c r="CVS62" s="2"/>
      <c r="CVU62" s="2"/>
      <c r="CVW62" s="2"/>
      <c r="CVY62" s="2"/>
      <c r="CWA62" s="2"/>
      <c r="CWC62" s="2"/>
      <c r="CWE62" s="2"/>
      <c r="CWG62" s="2"/>
      <c r="CWI62" s="2"/>
      <c r="CWK62" s="2"/>
      <c r="CWM62" s="2"/>
      <c r="CWO62" s="2"/>
      <c r="CWQ62" s="2"/>
      <c r="CWS62" s="2"/>
      <c r="CWU62" s="2"/>
      <c r="CWW62" s="2"/>
      <c r="CWY62" s="2"/>
      <c r="CXA62" s="2"/>
      <c r="CXC62" s="2"/>
      <c r="CXE62" s="2"/>
      <c r="CXG62" s="2"/>
      <c r="CXI62" s="2"/>
      <c r="CXK62" s="2"/>
      <c r="CXM62" s="2"/>
      <c r="CXO62" s="2"/>
      <c r="CXQ62" s="2"/>
      <c r="CXS62" s="2"/>
      <c r="CXU62" s="2"/>
      <c r="CXW62" s="2"/>
      <c r="CXY62" s="2"/>
      <c r="CYA62" s="2"/>
      <c r="CYC62" s="2"/>
      <c r="CYE62" s="2"/>
      <c r="CYG62" s="2"/>
      <c r="CYI62" s="2"/>
      <c r="CYK62" s="2"/>
      <c r="CYM62" s="2"/>
      <c r="CYO62" s="2"/>
      <c r="CYQ62" s="2"/>
      <c r="CYS62" s="2"/>
      <c r="CYU62" s="2"/>
      <c r="CYW62" s="2"/>
      <c r="CYY62" s="2"/>
      <c r="CZA62" s="2"/>
      <c r="CZC62" s="2"/>
      <c r="CZE62" s="2"/>
      <c r="CZG62" s="2"/>
      <c r="CZI62" s="2"/>
      <c r="CZK62" s="2"/>
      <c r="CZM62" s="2"/>
      <c r="CZO62" s="2"/>
      <c r="CZQ62" s="2"/>
      <c r="CZS62" s="2"/>
      <c r="CZU62" s="2"/>
      <c r="CZW62" s="2"/>
      <c r="CZY62" s="2"/>
      <c r="DAA62" s="2"/>
      <c r="DAC62" s="2"/>
      <c r="DAE62" s="2"/>
      <c r="DAG62" s="2"/>
      <c r="DAI62" s="2"/>
      <c r="DAK62" s="2"/>
      <c r="DAM62" s="2"/>
      <c r="DAO62" s="2"/>
      <c r="DAQ62" s="2"/>
      <c r="DAS62" s="2"/>
      <c r="DAU62" s="2"/>
      <c r="DAW62" s="2"/>
      <c r="DAY62" s="2"/>
      <c r="DBA62" s="2"/>
      <c r="DBC62" s="2"/>
      <c r="DBE62" s="2"/>
      <c r="DBG62" s="2"/>
      <c r="DBI62" s="2"/>
      <c r="DBK62" s="2"/>
      <c r="DBM62" s="2"/>
      <c r="DBO62" s="2"/>
      <c r="DBQ62" s="2"/>
      <c r="DBS62" s="2"/>
      <c r="DBU62" s="2"/>
      <c r="DBW62" s="2"/>
      <c r="DBY62" s="2"/>
      <c r="DCA62" s="2"/>
      <c r="DCC62" s="2"/>
      <c r="DCE62" s="2"/>
      <c r="DCG62" s="2"/>
      <c r="DCI62" s="2"/>
      <c r="DCK62" s="2"/>
      <c r="DCM62" s="2"/>
      <c r="DCO62" s="2"/>
      <c r="DCQ62" s="2"/>
      <c r="DCS62" s="2"/>
      <c r="DCU62" s="2"/>
      <c r="DCW62" s="2"/>
      <c r="DCY62" s="2"/>
      <c r="DDA62" s="2"/>
      <c r="DDC62" s="2"/>
      <c r="DDE62" s="2"/>
      <c r="DDG62" s="2"/>
      <c r="DDI62" s="2"/>
      <c r="DDK62" s="2"/>
      <c r="DDM62" s="2"/>
      <c r="DDO62" s="2"/>
      <c r="DDQ62" s="2"/>
      <c r="DDS62" s="2"/>
      <c r="DDU62" s="2"/>
      <c r="DDW62" s="2"/>
      <c r="DDY62" s="2"/>
      <c r="DEA62" s="2"/>
      <c r="DEC62" s="2"/>
      <c r="DEE62" s="2"/>
      <c r="DEG62" s="2"/>
      <c r="DEI62" s="2"/>
      <c r="DEK62" s="2"/>
      <c r="DEM62" s="2"/>
      <c r="DEO62" s="2"/>
      <c r="DEQ62" s="2"/>
      <c r="DES62" s="2"/>
      <c r="DEU62" s="2"/>
      <c r="DEW62" s="2"/>
      <c r="DEY62" s="2"/>
      <c r="DFA62" s="2"/>
      <c r="DFC62" s="2"/>
      <c r="DFE62" s="2"/>
      <c r="DFG62" s="2"/>
      <c r="DFI62" s="2"/>
      <c r="DFK62" s="2"/>
      <c r="DFM62" s="2"/>
      <c r="DFO62" s="2"/>
      <c r="DFQ62" s="2"/>
      <c r="DFS62" s="2"/>
      <c r="DFU62" s="2"/>
      <c r="DFW62" s="2"/>
      <c r="DFY62" s="2"/>
      <c r="DGA62" s="2"/>
      <c r="DGC62" s="2"/>
      <c r="DGE62" s="2"/>
      <c r="DGG62" s="2"/>
      <c r="DGI62" s="2"/>
      <c r="DGK62" s="2"/>
      <c r="DGM62" s="2"/>
      <c r="DGO62" s="2"/>
      <c r="DGQ62" s="2"/>
      <c r="DGS62" s="2"/>
      <c r="DGU62" s="2"/>
      <c r="DGW62" s="2"/>
      <c r="DGY62" s="2"/>
      <c r="DHA62" s="2"/>
      <c r="DHC62" s="2"/>
      <c r="DHE62" s="2"/>
      <c r="DHG62" s="2"/>
      <c r="DHI62" s="2"/>
      <c r="DHK62" s="2"/>
      <c r="DHM62" s="2"/>
      <c r="DHO62" s="2"/>
      <c r="DHQ62" s="2"/>
      <c r="DHS62" s="2"/>
      <c r="DHU62" s="2"/>
      <c r="DHW62" s="2"/>
      <c r="DHY62" s="2"/>
      <c r="DIA62" s="2"/>
      <c r="DIC62" s="2"/>
      <c r="DIE62" s="2"/>
      <c r="DIG62" s="2"/>
      <c r="DII62" s="2"/>
      <c r="DIK62" s="2"/>
      <c r="DIM62" s="2"/>
      <c r="DIO62" s="2"/>
      <c r="DIQ62" s="2"/>
      <c r="DIS62" s="2"/>
      <c r="DIU62" s="2"/>
      <c r="DIW62" s="2"/>
      <c r="DIY62" s="2"/>
      <c r="DJA62" s="2"/>
      <c r="DJC62" s="2"/>
      <c r="DJE62" s="2"/>
      <c r="DJG62" s="2"/>
      <c r="DJI62" s="2"/>
      <c r="DJK62" s="2"/>
      <c r="DJM62" s="2"/>
      <c r="DJO62" s="2"/>
      <c r="DJQ62" s="2"/>
      <c r="DJS62" s="2"/>
      <c r="DJU62" s="2"/>
      <c r="DJW62" s="2"/>
      <c r="DJY62" s="2"/>
      <c r="DKA62" s="2"/>
      <c r="DKC62" s="2"/>
      <c r="DKE62" s="2"/>
      <c r="DKG62" s="2"/>
      <c r="DKI62" s="2"/>
      <c r="DKK62" s="2"/>
      <c r="DKM62" s="2"/>
      <c r="DKO62" s="2"/>
      <c r="DKQ62" s="2"/>
      <c r="DKS62" s="2"/>
      <c r="DKU62" s="2"/>
      <c r="DKW62" s="2"/>
      <c r="DKY62" s="2"/>
      <c r="DLA62" s="2"/>
      <c r="DLC62" s="2"/>
      <c r="DLE62" s="2"/>
      <c r="DLG62" s="2"/>
      <c r="DLI62" s="2"/>
      <c r="DLK62" s="2"/>
      <c r="DLM62" s="2"/>
      <c r="DLO62" s="2"/>
      <c r="DLQ62" s="2"/>
      <c r="DLS62" s="2"/>
      <c r="DLU62" s="2"/>
      <c r="DLW62" s="2"/>
      <c r="DLY62" s="2"/>
      <c r="DMA62" s="2"/>
      <c r="DMC62" s="2"/>
      <c r="DME62" s="2"/>
      <c r="DMG62" s="2"/>
      <c r="DMI62" s="2"/>
      <c r="DMK62" s="2"/>
      <c r="DMM62" s="2"/>
      <c r="DMO62" s="2"/>
      <c r="DMQ62" s="2"/>
      <c r="DMS62" s="2"/>
      <c r="DMU62" s="2"/>
      <c r="DMW62" s="2"/>
      <c r="DMY62" s="2"/>
      <c r="DNA62" s="2"/>
      <c r="DNC62" s="2"/>
      <c r="DNE62" s="2"/>
      <c r="DNG62" s="2"/>
      <c r="DNI62" s="2"/>
      <c r="DNK62" s="2"/>
      <c r="DNM62" s="2"/>
      <c r="DNO62" s="2"/>
      <c r="DNQ62" s="2"/>
      <c r="DNS62" s="2"/>
      <c r="DNU62" s="2"/>
      <c r="DNW62" s="2"/>
      <c r="DNY62" s="2"/>
      <c r="DOA62" s="2"/>
      <c r="DOC62" s="2"/>
      <c r="DOE62" s="2"/>
      <c r="DOG62" s="2"/>
      <c r="DOI62" s="2"/>
      <c r="DOK62" s="2"/>
      <c r="DOM62" s="2"/>
      <c r="DOO62" s="2"/>
      <c r="DOQ62" s="2"/>
      <c r="DOS62" s="2"/>
      <c r="DOU62" s="2"/>
      <c r="DOW62" s="2"/>
      <c r="DOY62" s="2"/>
      <c r="DPA62" s="2"/>
      <c r="DPC62" s="2"/>
      <c r="DPE62" s="2"/>
      <c r="DPG62" s="2"/>
      <c r="DPI62" s="2"/>
      <c r="DPK62" s="2"/>
      <c r="DPM62" s="2"/>
      <c r="DPO62" s="2"/>
      <c r="DPQ62" s="2"/>
      <c r="DPS62" s="2"/>
      <c r="DPU62" s="2"/>
      <c r="DPW62" s="2"/>
      <c r="DPY62" s="2"/>
      <c r="DQA62" s="2"/>
      <c r="DQC62" s="2"/>
      <c r="DQE62" s="2"/>
      <c r="DQG62" s="2"/>
      <c r="DQI62" s="2"/>
      <c r="DQK62" s="2"/>
      <c r="DQM62" s="2"/>
      <c r="DQO62" s="2"/>
      <c r="DQQ62" s="2"/>
      <c r="DQS62" s="2"/>
      <c r="DQU62" s="2"/>
      <c r="DQW62" s="2"/>
      <c r="DQY62" s="2"/>
      <c r="DRA62" s="2"/>
      <c r="DRC62" s="2"/>
      <c r="DRE62" s="2"/>
      <c r="DRG62" s="2"/>
      <c r="DRI62" s="2"/>
      <c r="DRK62" s="2"/>
      <c r="DRM62" s="2"/>
      <c r="DRO62" s="2"/>
      <c r="DRQ62" s="2"/>
      <c r="DRS62" s="2"/>
      <c r="DRU62" s="2"/>
      <c r="DRW62" s="2"/>
      <c r="DRY62" s="2"/>
      <c r="DSA62" s="2"/>
      <c r="DSC62" s="2"/>
      <c r="DSE62" s="2"/>
      <c r="DSG62" s="2"/>
      <c r="DSI62" s="2"/>
      <c r="DSK62" s="2"/>
      <c r="DSM62" s="2"/>
      <c r="DSO62" s="2"/>
      <c r="DSQ62" s="2"/>
      <c r="DSS62" s="2"/>
      <c r="DSU62" s="2"/>
      <c r="DSW62" s="2"/>
      <c r="DSY62" s="2"/>
      <c r="DTA62" s="2"/>
      <c r="DTC62" s="2"/>
      <c r="DTE62" s="2"/>
      <c r="DTG62" s="2"/>
      <c r="DTI62" s="2"/>
      <c r="DTK62" s="2"/>
      <c r="DTM62" s="2"/>
      <c r="DTO62" s="2"/>
      <c r="DTQ62" s="2"/>
      <c r="DTS62" s="2"/>
      <c r="DTU62" s="2"/>
      <c r="DTW62" s="2"/>
      <c r="DTY62" s="2"/>
      <c r="DUA62" s="2"/>
      <c r="DUC62" s="2"/>
      <c r="DUE62" s="2"/>
      <c r="DUG62" s="2"/>
      <c r="DUI62" s="2"/>
      <c r="DUK62" s="2"/>
      <c r="DUM62" s="2"/>
      <c r="DUO62" s="2"/>
      <c r="DUQ62" s="2"/>
      <c r="DUS62" s="2"/>
      <c r="DUU62" s="2"/>
      <c r="DUW62" s="2"/>
      <c r="DUY62" s="2"/>
      <c r="DVA62" s="2"/>
      <c r="DVC62" s="2"/>
      <c r="DVE62" s="2"/>
      <c r="DVG62" s="2"/>
      <c r="DVI62" s="2"/>
      <c r="DVK62" s="2"/>
      <c r="DVM62" s="2"/>
      <c r="DVO62" s="2"/>
      <c r="DVQ62" s="2"/>
      <c r="DVS62" s="2"/>
      <c r="DVU62" s="2"/>
      <c r="DVW62" s="2"/>
      <c r="DVY62" s="2"/>
      <c r="DWA62" s="2"/>
      <c r="DWC62" s="2"/>
      <c r="DWE62" s="2"/>
      <c r="DWG62" s="2"/>
      <c r="DWI62" s="2"/>
      <c r="DWK62" s="2"/>
      <c r="DWM62" s="2"/>
      <c r="DWO62" s="2"/>
      <c r="DWQ62" s="2"/>
      <c r="DWS62" s="2"/>
      <c r="DWU62" s="2"/>
      <c r="DWW62" s="2"/>
      <c r="DWY62" s="2"/>
      <c r="DXA62" s="2"/>
      <c r="DXC62" s="2"/>
      <c r="DXE62" s="2"/>
      <c r="DXG62" s="2"/>
      <c r="DXI62" s="2"/>
      <c r="DXK62" s="2"/>
      <c r="DXM62" s="2"/>
      <c r="DXO62" s="2"/>
      <c r="DXQ62" s="2"/>
      <c r="DXS62" s="2"/>
      <c r="DXU62" s="2"/>
      <c r="DXW62" s="2"/>
      <c r="DXY62" s="2"/>
      <c r="DYA62" s="2"/>
      <c r="DYC62" s="2"/>
      <c r="DYE62" s="2"/>
      <c r="DYG62" s="2"/>
      <c r="DYI62" s="2"/>
      <c r="DYK62" s="2"/>
      <c r="DYM62" s="2"/>
      <c r="DYO62" s="2"/>
      <c r="DYQ62" s="2"/>
      <c r="DYS62" s="2"/>
      <c r="DYU62" s="2"/>
      <c r="DYW62" s="2"/>
      <c r="DYY62" s="2"/>
      <c r="DZA62" s="2"/>
      <c r="DZC62" s="2"/>
      <c r="DZE62" s="2"/>
      <c r="DZG62" s="2"/>
      <c r="DZI62" s="2"/>
      <c r="DZK62" s="2"/>
      <c r="DZM62" s="2"/>
      <c r="DZO62" s="2"/>
      <c r="DZQ62" s="2"/>
      <c r="DZS62" s="2"/>
      <c r="DZU62" s="2"/>
      <c r="DZW62" s="2"/>
      <c r="DZY62" s="2"/>
      <c r="EAA62" s="2"/>
      <c r="EAC62" s="2"/>
      <c r="EAE62" s="2"/>
      <c r="EAG62" s="2"/>
      <c r="EAI62" s="2"/>
      <c r="EAK62" s="2"/>
      <c r="EAM62" s="2"/>
      <c r="EAO62" s="2"/>
      <c r="EAQ62" s="2"/>
      <c r="EAS62" s="2"/>
      <c r="EAU62" s="2"/>
      <c r="EAW62" s="2"/>
      <c r="EAY62" s="2"/>
      <c r="EBA62" s="2"/>
      <c r="EBC62" s="2"/>
      <c r="EBE62" s="2"/>
      <c r="EBG62" s="2"/>
      <c r="EBI62" s="2"/>
      <c r="EBK62" s="2"/>
      <c r="EBM62" s="2"/>
      <c r="EBO62" s="2"/>
      <c r="EBQ62" s="2"/>
      <c r="EBS62" s="2"/>
      <c r="EBU62" s="2"/>
      <c r="EBW62" s="2"/>
      <c r="EBY62" s="2"/>
      <c r="ECA62" s="2"/>
      <c r="ECC62" s="2"/>
      <c r="ECE62" s="2"/>
      <c r="ECG62" s="2"/>
      <c r="ECI62" s="2"/>
      <c r="ECK62" s="2"/>
      <c r="ECM62" s="2"/>
      <c r="ECO62" s="2"/>
      <c r="ECQ62" s="2"/>
      <c r="ECS62" s="2"/>
      <c r="ECU62" s="2"/>
      <c r="ECW62" s="2"/>
      <c r="ECY62" s="2"/>
      <c r="EDA62" s="2"/>
      <c r="EDC62" s="2"/>
      <c r="EDE62" s="2"/>
      <c r="EDG62" s="2"/>
      <c r="EDI62" s="2"/>
      <c r="EDK62" s="2"/>
      <c r="EDM62" s="2"/>
      <c r="EDO62" s="2"/>
      <c r="EDQ62" s="2"/>
      <c r="EDS62" s="2"/>
      <c r="EDU62" s="2"/>
      <c r="EDW62" s="2"/>
      <c r="EDY62" s="2"/>
      <c r="EEA62" s="2"/>
      <c r="EEC62" s="2"/>
      <c r="EEE62" s="2"/>
      <c r="EEG62" s="2"/>
      <c r="EEI62" s="2"/>
      <c r="EEK62" s="2"/>
      <c r="EEM62" s="2"/>
      <c r="EEO62" s="2"/>
      <c r="EEQ62" s="2"/>
      <c r="EES62" s="2"/>
      <c r="EEU62" s="2"/>
      <c r="EEW62" s="2"/>
      <c r="EEY62" s="2"/>
      <c r="EFA62" s="2"/>
      <c r="EFC62" s="2"/>
      <c r="EFE62" s="2"/>
      <c r="EFG62" s="2"/>
      <c r="EFI62" s="2"/>
      <c r="EFK62" s="2"/>
      <c r="EFM62" s="2"/>
      <c r="EFO62" s="2"/>
      <c r="EFQ62" s="2"/>
      <c r="EFS62" s="2"/>
      <c r="EFU62" s="2"/>
      <c r="EFW62" s="2"/>
      <c r="EFY62" s="2"/>
      <c r="EGA62" s="2"/>
      <c r="EGC62" s="2"/>
      <c r="EGE62" s="2"/>
      <c r="EGG62" s="2"/>
      <c r="EGI62" s="2"/>
      <c r="EGK62" s="2"/>
      <c r="EGM62" s="2"/>
      <c r="EGO62" s="2"/>
      <c r="EGQ62" s="2"/>
      <c r="EGS62" s="2"/>
      <c r="EGU62" s="2"/>
      <c r="EGW62" s="2"/>
      <c r="EGY62" s="2"/>
      <c r="EHA62" s="2"/>
      <c r="EHC62" s="2"/>
      <c r="EHE62" s="2"/>
      <c r="EHG62" s="2"/>
      <c r="EHI62" s="2"/>
      <c r="EHK62" s="2"/>
      <c r="EHM62" s="2"/>
      <c r="EHO62" s="2"/>
      <c r="EHQ62" s="2"/>
      <c r="EHS62" s="2"/>
      <c r="EHU62" s="2"/>
      <c r="EHW62" s="2"/>
      <c r="EHY62" s="2"/>
      <c r="EIA62" s="2"/>
      <c r="EIC62" s="2"/>
      <c r="EIE62" s="2"/>
      <c r="EIG62" s="2"/>
      <c r="EII62" s="2"/>
      <c r="EIK62" s="2"/>
      <c r="EIM62" s="2"/>
      <c r="EIO62" s="2"/>
      <c r="EIQ62" s="2"/>
      <c r="EIS62" s="2"/>
      <c r="EIU62" s="2"/>
      <c r="EIW62" s="2"/>
      <c r="EIY62" s="2"/>
      <c r="EJA62" s="2"/>
      <c r="EJC62" s="2"/>
      <c r="EJE62" s="2"/>
      <c r="EJG62" s="2"/>
      <c r="EJI62" s="2"/>
      <c r="EJK62" s="2"/>
      <c r="EJM62" s="2"/>
      <c r="EJO62" s="2"/>
      <c r="EJQ62" s="2"/>
      <c r="EJS62" s="2"/>
      <c r="EJU62" s="2"/>
      <c r="EJW62" s="2"/>
      <c r="EJY62" s="2"/>
      <c r="EKA62" s="2"/>
      <c r="EKC62" s="2"/>
      <c r="EKE62" s="2"/>
      <c r="EKG62" s="2"/>
      <c r="EKI62" s="2"/>
      <c r="EKK62" s="2"/>
      <c r="EKM62" s="2"/>
      <c r="EKO62" s="2"/>
      <c r="EKQ62" s="2"/>
      <c r="EKS62" s="2"/>
      <c r="EKU62" s="2"/>
      <c r="EKW62" s="2"/>
      <c r="EKY62" s="2"/>
      <c r="ELA62" s="2"/>
      <c r="ELC62" s="2"/>
      <c r="ELE62" s="2"/>
      <c r="ELG62" s="2"/>
      <c r="ELI62" s="2"/>
      <c r="ELK62" s="2"/>
      <c r="ELM62" s="2"/>
      <c r="ELO62" s="2"/>
      <c r="ELQ62" s="2"/>
      <c r="ELS62" s="2"/>
      <c r="ELU62" s="2"/>
      <c r="ELW62" s="2"/>
      <c r="ELY62" s="2"/>
      <c r="EMA62" s="2"/>
      <c r="EMC62" s="2"/>
      <c r="EME62" s="2"/>
      <c r="EMG62" s="2"/>
      <c r="EMI62" s="2"/>
      <c r="EMK62" s="2"/>
      <c r="EMM62" s="2"/>
      <c r="EMO62" s="2"/>
      <c r="EMQ62" s="2"/>
      <c r="EMS62" s="2"/>
      <c r="EMU62" s="2"/>
      <c r="EMW62" s="2"/>
      <c r="EMY62" s="2"/>
      <c r="ENA62" s="2"/>
      <c r="ENC62" s="2"/>
      <c r="ENE62" s="2"/>
      <c r="ENG62" s="2"/>
      <c r="ENI62" s="2"/>
      <c r="ENK62" s="2"/>
      <c r="ENM62" s="2"/>
      <c r="ENO62" s="2"/>
      <c r="ENQ62" s="2"/>
      <c r="ENS62" s="2"/>
      <c r="ENU62" s="2"/>
      <c r="ENW62" s="2"/>
      <c r="ENY62" s="2"/>
      <c r="EOA62" s="2"/>
      <c r="EOC62" s="2"/>
      <c r="EOE62" s="2"/>
      <c r="EOG62" s="2"/>
      <c r="EOI62" s="2"/>
      <c r="EOK62" s="2"/>
      <c r="EOM62" s="2"/>
      <c r="EOO62" s="2"/>
      <c r="EOQ62" s="2"/>
      <c r="EOS62" s="2"/>
      <c r="EOU62" s="2"/>
      <c r="EOW62" s="2"/>
      <c r="EOY62" s="2"/>
      <c r="EPA62" s="2"/>
      <c r="EPC62" s="2"/>
      <c r="EPE62" s="2"/>
      <c r="EPG62" s="2"/>
      <c r="EPI62" s="2"/>
      <c r="EPK62" s="2"/>
      <c r="EPM62" s="2"/>
      <c r="EPO62" s="2"/>
      <c r="EPQ62" s="2"/>
      <c r="EPS62" s="2"/>
      <c r="EPU62" s="2"/>
      <c r="EPW62" s="2"/>
      <c r="EPY62" s="2"/>
      <c r="EQA62" s="2"/>
      <c r="EQC62" s="2"/>
      <c r="EQE62" s="2"/>
      <c r="EQG62" s="2"/>
      <c r="EQI62" s="2"/>
      <c r="EQK62" s="2"/>
      <c r="EQM62" s="2"/>
      <c r="EQO62" s="2"/>
      <c r="EQQ62" s="2"/>
      <c r="EQS62" s="2"/>
      <c r="EQU62" s="2"/>
      <c r="EQW62" s="2"/>
      <c r="EQY62" s="2"/>
      <c r="ERA62" s="2"/>
      <c r="ERC62" s="2"/>
      <c r="ERE62" s="2"/>
      <c r="ERG62" s="2"/>
      <c r="ERI62" s="2"/>
      <c r="ERK62" s="2"/>
      <c r="ERM62" s="2"/>
      <c r="ERO62" s="2"/>
      <c r="ERQ62" s="2"/>
      <c r="ERS62" s="2"/>
      <c r="ERU62" s="2"/>
      <c r="ERW62" s="2"/>
      <c r="ERY62" s="2"/>
      <c r="ESA62" s="2"/>
      <c r="ESC62" s="2"/>
      <c r="ESE62" s="2"/>
      <c r="ESG62" s="2"/>
      <c r="ESI62" s="2"/>
      <c r="ESK62" s="2"/>
      <c r="ESM62" s="2"/>
      <c r="ESO62" s="2"/>
      <c r="ESQ62" s="2"/>
      <c r="ESS62" s="2"/>
      <c r="ESU62" s="2"/>
      <c r="ESW62" s="2"/>
      <c r="ESY62" s="2"/>
      <c r="ETA62" s="2"/>
      <c r="ETC62" s="2"/>
      <c r="ETE62" s="2"/>
      <c r="ETG62" s="2"/>
      <c r="ETI62" s="2"/>
      <c r="ETK62" s="2"/>
      <c r="ETM62" s="2"/>
      <c r="ETO62" s="2"/>
      <c r="ETQ62" s="2"/>
      <c r="ETS62" s="2"/>
      <c r="ETU62" s="2"/>
      <c r="ETW62" s="2"/>
      <c r="ETY62" s="2"/>
      <c r="EUA62" s="2"/>
      <c r="EUC62" s="2"/>
      <c r="EUE62" s="2"/>
      <c r="EUG62" s="2"/>
      <c r="EUI62" s="2"/>
      <c r="EUK62" s="2"/>
      <c r="EUM62" s="2"/>
      <c r="EUO62" s="2"/>
      <c r="EUQ62" s="2"/>
      <c r="EUS62" s="2"/>
      <c r="EUU62" s="2"/>
      <c r="EUW62" s="2"/>
      <c r="EUY62" s="2"/>
      <c r="EVA62" s="2"/>
      <c r="EVC62" s="2"/>
      <c r="EVE62" s="2"/>
      <c r="EVG62" s="2"/>
      <c r="EVI62" s="2"/>
      <c r="EVK62" s="2"/>
      <c r="EVM62" s="2"/>
      <c r="EVO62" s="2"/>
      <c r="EVQ62" s="2"/>
      <c r="EVS62" s="2"/>
      <c r="EVU62" s="2"/>
      <c r="EVW62" s="2"/>
      <c r="EVY62" s="2"/>
      <c r="EWA62" s="2"/>
      <c r="EWC62" s="2"/>
      <c r="EWE62" s="2"/>
      <c r="EWG62" s="2"/>
      <c r="EWI62" s="2"/>
      <c r="EWK62" s="2"/>
      <c r="EWM62" s="2"/>
      <c r="EWO62" s="2"/>
      <c r="EWQ62" s="2"/>
      <c r="EWS62" s="2"/>
      <c r="EWU62" s="2"/>
      <c r="EWW62" s="2"/>
      <c r="EWY62" s="2"/>
      <c r="EXA62" s="2"/>
      <c r="EXC62" s="2"/>
      <c r="EXE62" s="2"/>
      <c r="EXG62" s="2"/>
      <c r="EXI62" s="2"/>
      <c r="EXK62" s="2"/>
      <c r="EXM62" s="2"/>
      <c r="EXO62" s="2"/>
      <c r="EXQ62" s="2"/>
      <c r="EXS62" s="2"/>
      <c r="EXU62" s="2"/>
      <c r="EXW62" s="2"/>
      <c r="EXY62" s="2"/>
      <c r="EYA62" s="2"/>
      <c r="EYC62" s="2"/>
      <c r="EYE62" s="2"/>
      <c r="EYG62" s="2"/>
      <c r="EYI62" s="2"/>
      <c r="EYK62" s="2"/>
      <c r="EYM62" s="2"/>
      <c r="EYO62" s="2"/>
      <c r="EYQ62" s="2"/>
      <c r="EYS62" s="2"/>
      <c r="EYU62" s="2"/>
      <c r="EYW62" s="2"/>
      <c r="EYY62" s="2"/>
      <c r="EZA62" s="2"/>
      <c r="EZC62" s="2"/>
      <c r="EZE62" s="2"/>
      <c r="EZG62" s="2"/>
      <c r="EZI62" s="2"/>
      <c r="EZK62" s="2"/>
      <c r="EZM62" s="2"/>
      <c r="EZO62" s="2"/>
      <c r="EZQ62" s="2"/>
      <c r="EZS62" s="2"/>
      <c r="EZU62" s="2"/>
      <c r="EZW62" s="2"/>
      <c r="EZY62" s="2"/>
      <c r="FAA62" s="2"/>
      <c r="FAC62" s="2"/>
      <c r="FAE62" s="2"/>
      <c r="FAG62" s="2"/>
      <c r="FAI62" s="2"/>
      <c r="FAK62" s="2"/>
      <c r="FAM62" s="2"/>
      <c r="FAO62" s="2"/>
      <c r="FAQ62" s="2"/>
      <c r="FAS62" s="2"/>
      <c r="FAU62" s="2"/>
      <c r="FAW62" s="2"/>
      <c r="FAY62" s="2"/>
      <c r="FBA62" s="2"/>
      <c r="FBC62" s="2"/>
      <c r="FBE62" s="2"/>
      <c r="FBG62" s="2"/>
      <c r="FBI62" s="2"/>
      <c r="FBK62" s="2"/>
      <c r="FBM62" s="2"/>
      <c r="FBO62" s="2"/>
      <c r="FBQ62" s="2"/>
      <c r="FBS62" s="2"/>
      <c r="FBU62" s="2"/>
      <c r="FBW62" s="2"/>
      <c r="FBY62" s="2"/>
      <c r="FCA62" s="2"/>
      <c r="FCC62" s="2"/>
      <c r="FCE62" s="2"/>
      <c r="FCG62" s="2"/>
      <c r="FCI62" s="2"/>
      <c r="FCK62" s="2"/>
      <c r="FCM62" s="2"/>
      <c r="FCO62" s="2"/>
      <c r="FCQ62" s="2"/>
      <c r="FCS62" s="2"/>
      <c r="FCU62" s="2"/>
      <c r="FCW62" s="2"/>
      <c r="FCY62" s="2"/>
      <c r="FDA62" s="2"/>
      <c r="FDC62" s="2"/>
      <c r="FDE62" s="2"/>
      <c r="FDG62" s="2"/>
      <c r="FDI62" s="2"/>
      <c r="FDK62" s="2"/>
      <c r="FDM62" s="2"/>
      <c r="FDO62" s="2"/>
      <c r="FDQ62" s="2"/>
      <c r="FDS62" s="2"/>
      <c r="FDU62" s="2"/>
      <c r="FDW62" s="2"/>
      <c r="FDY62" s="2"/>
      <c r="FEA62" s="2"/>
      <c r="FEC62" s="2"/>
      <c r="FEE62" s="2"/>
      <c r="FEG62" s="2"/>
      <c r="FEI62" s="2"/>
      <c r="FEK62" s="2"/>
      <c r="FEM62" s="2"/>
      <c r="FEO62" s="2"/>
      <c r="FEQ62" s="2"/>
      <c r="FES62" s="2"/>
      <c r="FEU62" s="2"/>
      <c r="FEW62" s="2"/>
      <c r="FEY62" s="2"/>
      <c r="FFA62" s="2"/>
      <c r="FFC62" s="2"/>
      <c r="FFE62" s="2"/>
      <c r="FFG62" s="2"/>
      <c r="FFI62" s="2"/>
      <c r="FFK62" s="2"/>
      <c r="FFM62" s="2"/>
      <c r="FFO62" s="2"/>
      <c r="FFQ62" s="2"/>
      <c r="FFS62" s="2"/>
      <c r="FFU62" s="2"/>
      <c r="FFW62" s="2"/>
      <c r="FFY62" s="2"/>
      <c r="FGA62" s="2"/>
      <c r="FGC62" s="2"/>
      <c r="FGE62" s="2"/>
      <c r="FGG62" s="2"/>
      <c r="FGI62" s="2"/>
      <c r="FGK62" s="2"/>
      <c r="FGM62" s="2"/>
      <c r="FGO62" s="2"/>
      <c r="FGQ62" s="2"/>
      <c r="FGS62" s="2"/>
      <c r="FGU62" s="2"/>
      <c r="FGW62" s="2"/>
      <c r="FGY62" s="2"/>
      <c r="FHA62" s="2"/>
      <c r="FHC62" s="2"/>
      <c r="FHE62" s="2"/>
      <c r="FHG62" s="2"/>
      <c r="FHI62" s="2"/>
      <c r="FHK62" s="2"/>
      <c r="FHM62" s="2"/>
      <c r="FHO62" s="2"/>
      <c r="FHQ62" s="2"/>
      <c r="FHS62" s="2"/>
      <c r="FHU62" s="2"/>
      <c r="FHW62" s="2"/>
      <c r="FHY62" s="2"/>
      <c r="FIA62" s="2"/>
      <c r="FIC62" s="2"/>
      <c r="FIE62" s="2"/>
      <c r="FIG62" s="2"/>
      <c r="FII62" s="2"/>
      <c r="FIK62" s="2"/>
      <c r="FIM62" s="2"/>
      <c r="FIO62" s="2"/>
      <c r="FIQ62" s="2"/>
      <c r="FIS62" s="2"/>
      <c r="FIU62" s="2"/>
      <c r="FIW62" s="2"/>
      <c r="FIY62" s="2"/>
      <c r="FJA62" s="2"/>
      <c r="FJC62" s="2"/>
      <c r="FJE62" s="2"/>
      <c r="FJG62" s="2"/>
      <c r="FJI62" s="2"/>
      <c r="FJK62" s="2"/>
      <c r="FJM62" s="2"/>
      <c r="FJO62" s="2"/>
      <c r="FJQ62" s="2"/>
      <c r="FJS62" s="2"/>
      <c r="FJU62" s="2"/>
      <c r="FJW62" s="2"/>
      <c r="FJY62" s="2"/>
      <c r="FKA62" s="2"/>
      <c r="FKC62" s="2"/>
      <c r="FKE62" s="2"/>
      <c r="FKG62" s="2"/>
      <c r="FKI62" s="2"/>
      <c r="FKK62" s="2"/>
      <c r="FKM62" s="2"/>
      <c r="FKO62" s="2"/>
      <c r="FKQ62" s="2"/>
      <c r="FKS62" s="2"/>
      <c r="FKU62" s="2"/>
      <c r="FKW62" s="2"/>
      <c r="FKY62" s="2"/>
      <c r="FLA62" s="2"/>
      <c r="FLC62" s="2"/>
      <c r="FLE62" s="2"/>
      <c r="FLG62" s="2"/>
      <c r="FLI62" s="2"/>
      <c r="FLK62" s="2"/>
      <c r="FLM62" s="2"/>
      <c r="FLO62" s="2"/>
      <c r="FLQ62" s="2"/>
      <c r="FLS62" s="2"/>
      <c r="FLU62" s="2"/>
      <c r="FLW62" s="2"/>
      <c r="FLY62" s="2"/>
      <c r="FMA62" s="2"/>
      <c r="FMC62" s="2"/>
      <c r="FME62" s="2"/>
      <c r="FMG62" s="2"/>
      <c r="FMI62" s="2"/>
      <c r="FMK62" s="2"/>
      <c r="FMM62" s="2"/>
      <c r="FMO62" s="2"/>
      <c r="FMQ62" s="2"/>
      <c r="FMS62" s="2"/>
      <c r="FMU62" s="2"/>
      <c r="FMW62" s="2"/>
      <c r="FMY62" s="2"/>
      <c r="FNA62" s="2"/>
      <c r="FNC62" s="2"/>
      <c r="FNE62" s="2"/>
      <c r="FNG62" s="2"/>
      <c r="FNI62" s="2"/>
      <c r="FNK62" s="2"/>
      <c r="FNM62" s="2"/>
      <c r="FNO62" s="2"/>
      <c r="FNQ62" s="2"/>
      <c r="FNS62" s="2"/>
      <c r="FNU62" s="2"/>
      <c r="FNW62" s="2"/>
      <c r="FNY62" s="2"/>
      <c r="FOA62" s="2"/>
      <c r="FOC62" s="2"/>
      <c r="FOE62" s="2"/>
      <c r="FOG62" s="2"/>
      <c r="FOI62" s="2"/>
      <c r="FOK62" s="2"/>
      <c r="FOM62" s="2"/>
      <c r="FOO62" s="2"/>
      <c r="FOQ62" s="2"/>
      <c r="FOS62" s="2"/>
      <c r="FOU62" s="2"/>
      <c r="FOW62" s="2"/>
      <c r="FOY62" s="2"/>
      <c r="FPA62" s="2"/>
      <c r="FPC62" s="2"/>
      <c r="FPE62" s="2"/>
      <c r="FPG62" s="2"/>
      <c r="FPI62" s="2"/>
      <c r="FPK62" s="2"/>
      <c r="FPM62" s="2"/>
      <c r="FPO62" s="2"/>
      <c r="FPQ62" s="2"/>
      <c r="FPS62" s="2"/>
      <c r="FPU62" s="2"/>
      <c r="FPW62" s="2"/>
      <c r="FPY62" s="2"/>
      <c r="FQA62" s="2"/>
      <c r="FQC62" s="2"/>
      <c r="FQE62" s="2"/>
      <c r="FQG62" s="2"/>
      <c r="FQI62" s="2"/>
      <c r="FQK62" s="2"/>
      <c r="FQM62" s="2"/>
      <c r="FQO62" s="2"/>
      <c r="FQQ62" s="2"/>
      <c r="FQS62" s="2"/>
      <c r="FQU62" s="2"/>
      <c r="FQW62" s="2"/>
      <c r="FQY62" s="2"/>
      <c r="FRA62" s="2"/>
      <c r="FRC62" s="2"/>
      <c r="FRE62" s="2"/>
      <c r="FRG62" s="2"/>
      <c r="FRI62" s="2"/>
      <c r="FRK62" s="2"/>
      <c r="FRM62" s="2"/>
      <c r="FRO62" s="2"/>
      <c r="FRQ62" s="2"/>
      <c r="FRS62" s="2"/>
      <c r="FRU62" s="2"/>
      <c r="FRW62" s="2"/>
      <c r="FRY62" s="2"/>
      <c r="FSA62" s="2"/>
      <c r="FSC62" s="2"/>
      <c r="FSE62" s="2"/>
      <c r="FSG62" s="2"/>
      <c r="FSI62" s="2"/>
      <c r="FSK62" s="2"/>
      <c r="FSM62" s="2"/>
      <c r="FSO62" s="2"/>
      <c r="FSQ62" s="2"/>
      <c r="FSS62" s="2"/>
      <c r="FSU62" s="2"/>
      <c r="FSW62" s="2"/>
      <c r="FSY62" s="2"/>
      <c r="FTA62" s="2"/>
      <c r="FTC62" s="2"/>
      <c r="FTE62" s="2"/>
      <c r="FTG62" s="2"/>
      <c r="FTI62" s="2"/>
      <c r="FTK62" s="2"/>
      <c r="FTM62" s="2"/>
      <c r="FTO62" s="2"/>
      <c r="FTQ62" s="2"/>
      <c r="FTS62" s="2"/>
      <c r="FTU62" s="2"/>
      <c r="FTW62" s="2"/>
      <c r="FTY62" s="2"/>
      <c r="FUA62" s="2"/>
      <c r="FUC62" s="2"/>
      <c r="FUE62" s="2"/>
      <c r="FUG62" s="2"/>
      <c r="FUI62" s="2"/>
      <c r="FUK62" s="2"/>
      <c r="FUM62" s="2"/>
      <c r="FUO62" s="2"/>
      <c r="FUQ62" s="2"/>
      <c r="FUS62" s="2"/>
      <c r="FUU62" s="2"/>
      <c r="FUW62" s="2"/>
      <c r="FUY62" s="2"/>
      <c r="FVA62" s="2"/>
      <c r="FVC62" s="2"/>
      <c r="FVE62" s="2"/>
      <c r="FVG62" s="2"/>
      <c r="FVI62" s="2"/>
      <c r="FVK62" s="2"/>
      <c r="FVM62" s="2"/>
      <c r="FVO62" s="2"/>
      <c r="FVQ62" s="2"/>
      <c r="FVS62" s="2"/>
      <c r="FVU62" s="2"/>
      <c r="FVW62" s="2"/>
      <c r="FVY62" s="2"/>
      <c r="FWA62" s="2"/>
      <c r="FWC62" s="2"/>
      <c r="FWE62" s="2"/>
      <c r="FWG62" s="2"/>
      <c r="FWI62" s="2"/>
      <c r="FWK62" s="2"/>
      <c r="FWM62" s="2"/>
      <c r="FWO62" s="2"/>
      <c r="FWQ62" s="2"/>
      <c r="FWS62" s="2"/>
      <c r="FWU62" s="2"/>
      <c r="FWW62" s="2"/>
      <c r="FWY62" s="2"/>
      <c r="FXA62" s="2"/>
      <c r="FXC62" s="2"/>
      <c r="FXE62" s="2"/>
      <c r="FXG62" s="2"/>
      <c r="FXI62" s="2"/>
      <c r="FXK62" s="2"/>
      <c r="FXM62" s="2"/>
      <c r="FXO62" s="2"/>
      <c r="FXQ62" s="2"/>
      <c r="FXS62" s="2"/>
      <c r="FXU62" s="2"/>
      <c r="FXW62" s="2"/>
      <c r="FXY62" s="2"/>
      <c r="FYA62" s="2"/>
      <c r="FYC62" s="2"/>
      <c r="FYE62" s="2"/>
      <c r="FYG62" s="2"/>
      <c r="FYI62" s="2"/>
      <c r="FYK62" s="2"/>
      <c r="FYM62" s="2"/>
      <c r="FYO62" s="2"/>
      <c r="FYQ62" s="2"/>
      <c r="FYS62" s="2"/>
      <c r="FYU62" s="2"/>
      <c r="FYW62" s="2"/>
      <c r="FYY62" s="2"/>
      <c r="FZA62" s="2"/>
      <c r="FZC62" s="2"/>
      <c r="FZE62" s="2"/>
      <c r="FZG62" s="2"/>
      <c r="FZI62" s="2"/>
      <c r="FZK62" s="2"/>
      <c r="FZM62" s="2"/>
      <c r="FZO62" s="2"/>
      <c r="FZQ62" s="2"/>
      <c r="FZS62" s="2"/>
      <c r="FZU62" s="2"/>
      <c r="FZW62" s="2"/>
      <c r="FZY62" s="2"/>
      <c r="GAA62" s="2"/>
      <c r="GAC62" s="2"/>
      <c r="GAE62" s="2"/>
      <c r="GAG62" s="2"/>
      <c r="GAI62" s="2"/>
      <c r="GAK62" s="2"/>
      <c r="GAM62" s="2"/>
      <c r="GAO62" s="2"/>
      <c r="GAQ62" s="2"/>
      <c r="GAS62" s="2"/>
      <c r="GAU62" s="2"/>
      <c r="GAW62" s="2"/>
      <c r="GAY62" s="2"/>
      <c r="GBA62" s="2"/>
      <c r="GBC62" s="2"/>
      <c r="GBE62" s="2"/>
      <c r="GBG62" s="2"/>
      <c r="GBI62" s="2"/>
      <c r="GBK62" s="2"/>
      <c r="GBM62" s="2"/>
      <c r="GBO62" s="2"/>
      <c r="GBQ62" s="2"/>
      <c r="GBS62" s="2"/>
      <c r="GBU62" s="2"/>
      <c r="GBW62" s="2"/>
      <c r="GBY62" s="2"/>
      <c r="GCA62" s="2"/>
      <c r="GCC62" s="2"/>
      <c r="GCE62" s="2"/>
      <c r="GCG62" s="2"/>
      <c r="GCI62" s="2"/>
      <c r="GCK62" s="2"/>
      <c r="GCM62" s="2"/>
      <c r="GCO62" s="2"/>
      <c r="GCQ62" s="2"/>
      <c r="GCS62" s="2"/>
      <c r="GCU62" s="2"/>
      <c r="GCW62" s="2"/>
      <c r="GCY62" s="2"/>
      <c r="GDA62" s="2"/>
      <c r="GDC62" s="2"/>
      <c r="GDE62" s="2"/>
      <c r="GDG62" s="2"/>
      <c r="GDI62" s="2"/>
      <c r="GDK62" s="2"/>
      <c r="GDM62" s="2"/>
      <c r="GDO62" s="2"/>
      <c r="GDQ62" s="2"/>
      <c r="GDS62" s="2"/>
      <c r="GDU62" s="2"/>
      <c r="GDW62" s="2"/>
      <c r="GDY62" s="2"/>
      <c r="GEA62" s="2"/>
      <c r="GEC62" s="2"/>
      <c r="GEE62" s="2"/>
      <c r="GEG62" s="2"/>
      <c r="GEI62" s="2"/>
      <c r="GEK62" s="2"/>
      <c r="GEM62" s="2"/>
      <c r="GEO62" s="2"/>
      <c r="GEQ62" s="2"/>
      <c r="GES62" s="2"/>
      <c r="GEU62" s="2"/>
      <c r="GEW62" s="2"/>
      <c r="GEY62" s="2"/>
      <c r="GFA62" s="2"/>
      <c r="GFC62" s="2"/>
      <c r="GFE62" s="2"/>
      <c r="GFG62" s="2"/>
      <c r="GFI62" s="2"/>
      <c r="GFK62" s="2"/>
      <c r="GFM62" s="2"/>
      <c r="GFO62" s="2"/>
      <c r="GFQ62" s="2"/>
      <c r="GFS62" s="2"/>
      <c r="GFU62" s="2"/>
      <c r="GFW62" s="2"/>
      <c r="GFY62" s="2"/>
      <c r="GGA62" s="2"/>
      <c r="GGC62" s="2"/>
      <c r="GGE62" s="2"/>
      <c r="GGG62" s="2"/>
      <c r="GGI62" s="2"/>
      <c r="GGK62" s="2"/>
      <c r="GGM62" s="2"/>
      <c r="GGO62" s="2"/>
      <c r="GGQ62" s="2"/>
      <c r="GGS62" s="2"/>
      <c r="GGU62" s="2"/>
      <c r="GGW62" s="2"/>
      <c r="GGY62" s="2"/>
      <c r="GHA62" s="2"/>
      <c r="GHC62" s="2"/>
      <c r="GHE62" s="2"/>
      <c r="GHG62" s="2"/>
      <c r="GHI62" s="2"/>
      <c r="GHK62" s="2"/>
      <c r="GHM62" s="2"/>
      <c r="GHO62" s="2"/>
      <c r="GHQ62" s="2"/>
      <c r="GHS62" s="2"/>
      <c r="GHU62" s="2"/>
      <c r="GHW62" s="2"/>
      <c r="GHY62" s="2"/>
      <c r="GIA62" s="2"/>
      <c r="GIC62" s="2"/>
      <c r="GIE62" s="2"/>
      <c r="GIG62" s="2"/>
      <c r="GII62" s="2"/>
      <c r="GIK62" s="2"/>
      <c r="GIM62" s="2"/>
      <c r="GIO62" s="2"/>
      <c r="GIQ62" s="2"/>
      <c r="GIS62" s="2"/>
      <c r="GIU62" s="2"/>
      <c r="GIW62" s="2"/>
      <c r="GIY62" s="2"/>
      <c r="GJA62" s="2"/>
      <c r="GJC62" s="2"/>
      <c r="GJE62" s="2"/>
      <c r="GJG62" s="2"/>
      <c r="GJI62" s="2"/>
      <c r="GJK62" s="2"/>
      <c r="GJM62" s="2"/>
      <c r="GJO62" s="2"/>
      <c r="GJQ62" s="2"/>
      <c r="GJS62" s="2"/>
      <c r="GJU62" s="2"/>
      <c r="GJW62" s="2"/>
      <c r="GJY62" s="2"/>
      <c r="GKA62" s="2"/>
      <c r="GKC62" s="2"/>
      <c r="GKE62" s="2"/>
      <c r="GKG62" s="2"/>
      <c r="GKI62" s="2"/>
      <c r="GKK62" s="2"/>
      <c r="GKM62" s="2"/>
      <c r="GKO62" s="2"/>
      <c r="GKQ62" s="2"/>
      <c r="GKS62" s="2"/>
      <c r="GKU62" s="2"/>
      <c r="GKW62" s="2"/>
      <c r="GKY62" s="2"/>
      <c r="GLA62" s="2"/>
      <c r="GLC62" s="2"/>
      <c r="GLE62" s="2"/>
      <c r="GLG62" s="2"/>
      <c r="GLI62" s="2"/>
      <c r="GLK62" s="2"/>
      <c r="GLM62" s="2"/>
      <c r="GLO62" s="2"/>
      <c r="GLQ62" s="2"/>
      <c r="GLS62" s="2"/>
      <c r="GLU62" s="2"/>
      <c r="GLW62" s="2"/>
      <c r="GLY62" s="2"/>
      <c r="GMA62" s="2"/>
      <c r="GMC62" s="2"/>
      <c r="GME62" s="2"/>
      <c r="GMG62" s="2"/>
      <c r="GMI62" s="2"/>
      <c r="GMK62" s="2"/>
      <c r="GMM62" s="2"/>
      <c r="GMO62" s="2"/>
      <c r="GMQ62" s="2"/>
      <c r="GMS62" s="2"/>
      <c r="GMU62" s="2"/>
      <c r="GMW62" s="2"/>
      <c r="GMY62" s="2"/>
      <c r="GNA62" s="2"/>
      <c r="GNC62" s="2"/>
      <c r="GNE62" s="2"/>
      <c r="GNG62" s="2"/>
      <c r="GNI62" s="2"/>
      <c r="GNK62" s="2"/>
      <c r="GNM62" s="2"/>
      <c r="GNO62" s="2"/>
      <c r="GNQ62" s="2"/>
      <c r="GNS62" s="2"/>
      <c r="GNU62" s="2"/>
      <c r="GNW62" s="2"/>
      <c r="GNY62" s="2"/>
      <c r="GOA62" s="2"/>
      <c r="GOC62" s="2"/>
      <c r="GOE62" s="2"/>
      <c r="GOG62" s="2"/>
      <c r="GOI62" s="2"/>
      <c r="GOK62" s="2"/>
      <c r="GOM62" s="2"/>
      <c r="GOO62" s="2"/>
      <c r="GOQ62" s="2"/>
      <c r="GOS62" s="2"/>
      <c r="GOU62" s="2"/>
      <c r="GOW62" s="2"/>
      <c r="GOY62" s="2"/>
      <c r="GPA62" s="2"/>
      <c r="GPC62" s="2"/>
      <c r="GPE62" s="2"/>
      <c r="GPG62" s="2"/>
      <c r="GPI62" s="2"/>
      <c r="GPK62" s="2"/>
      <c r="GPM62" s="2"/>
      <c r="GPO62" s="2"/>
      <c r="GPQ62" s="2"/>
      <c r="GPS62" s="2"/>
      <c r="GPU62" s="2"/>
      <c r="GPW62" s="2"/>
      <c r="GPY62" s="2"/>
      <c r="GQA62" s="2"/>
      <c r="GQC62" s="2"/>
      <c r="GQE62" s="2"/>
      <c r="GQG62" s="2"/>
      <c r="GQI62" s="2"/>
      <c r="GQK62" s="2"/>
      <c r="GQM62" s="2"/>
      <c r="GQO62" s="2"/>
      <c r="GQQ62" s="2"/>
      <c r="GQS62" s="2"/>
      <c r="GQU62" s="2"/>
      <c r="GQW62" s="2"/>
      <c r="GQY62" s="2"/>
      <c r="GRA62" s="2"/>
      <c r="GRC62" s="2"/>
      <c r="GRE62" s="2"/>
      <c r="GRG62" s="2"/>
      <c r="GRI62" s="2"/>
      <c r="GRK62" s="2"/>
      <c r="GRM62" s="2"/>
      <c r="GRO62" s="2"/>
      <c r="GRQ62" s="2"/>
      <c r="GRS62" s="2"/>
      <c r="GRU62" s="2"/>
      <c r="GRW62" s="2"/>
      <c r="GRY62" s="2"/>
      <c r="GSA62" s="2"/>
      <c r="GSC62" s="2"/>
      <c r="GSE62" s="2"/>
      <c r="GSG62" s="2"/>
      <c r="GSI62" s="2"/>
      <c r="GSK62" s="2"/>
      <c r="GSM62" s="2"/>
      <c r="GSO62" s="2"/>
      <c r="GSQ62" s="2"/>
      <c r="GSS62" s="2"/>
      <c r="GSU62" s="2"/>
      <c r="GSW62" s="2"/>
      <c r="GSY62" s="2"/>
      <c r="GTA62" s="2"/>
      <c r="GTC62" s="2"/>
      <c r="GTE62" s="2"/>
      <c r="GTG62" s="2"/>
      <c r="GTI62" s="2"/>
      <c r="GTK62" s="2"/>
      <c r="GTM62" s="2"/>
      <c r="GTO62" s="2"/>
      <c r="GTQ62" s="2"/>
      <c r="GTS62" s="2"/>
      <c r="GTU62" s="2"/>
      <c r="GTW62" s="2"/>
      <c r="GTY62" s="2"/>
      <c r="GUA62" s="2"/>
      <c r="GUC62" s="2"/>
      <c r="GUE62" s="2"/>
      <c r="GUG62" s="2"/>
      <c r="GUI62" s="2"/>
      <c r="GUK62" s="2"/>
      <c r="GUM62" s="2"/>
      <c r="GUO62" s="2"/>
      <c r="GUQ62" s="2"/>
      <c r="GUS62" s="2"/>
      <c r="GUU62" s="2"/>
      <c r="GUW62" s="2"/>
      <c r="GUY62" s="2"/>
      <c r="GVA62" s="2"/>
      <c r="GVC62" s="2"/>
      <c r="GVE62" s="2"/>
      <c r="GVG62" s="2"/>
      <c r="GVI62" s="2"/>
      <c r="GVK62" s="2"/>
      <c r="GVM62" s="2"/>
      <c r="GVO62" s="2"/>
      <c r="GVQ62" s="2"/>
      <c r="GVS62" s="2"/>
      <c r="GVU62" s="2"/>
      <c r="GVW62" s="2"/>
      <c r="GVY62" s="2"/>
      <c r="GWA62" s="2"/>
      <c r="GWC62" s="2"/>
      <c r="GWE62" s="2"/>
      <c r="GWG62" s="2"/>
      <c r="GWI62" s="2"/>
      <c r="GWK62" s="2"/>
      <c r="GWM62" s="2"/>
      <c r="GWO62" s="2"/>
      <c r="GWQ62" s="2"/>
      <c r="GWS62" s="2"/>
      <c r="GWU62" s="2"/>
      <c r="GWW62" s="2"/>
      <c r="GWY62" s="2"/>
      <c r="GXA62" s="2"/>
      <c r="GXC62" s="2"/>
      <c r="GXE62" s="2"/>
      <c r="GXG62" s="2"/>
      <c r="GXI62" s="2"/>
      <c r="GXK62" s="2"/>
      <c r="GXM62" s="2"/>
      <c r="GXO62" s="2"/>
      <c r="GXQ62" s="2"/>
      <c r="GXS62" s="2"/>
      <c r="GXU62" s="2"/>
      <c r="GXW62" s="2"/>
      <c r="GXY62" s="2"/>
      <c r="GYA62" s="2"/>
      <c r="GYC62" s="2"/>
      <c r="GYE62" s="2"/>
      <c r="GYG62" s="2"/>
      <c r="GYI62" s="2"/>
      <c r="GYK62" s="2"/>
      <c r="GYM62" s="2"/>
      <c r="GYO62" s="2"/>
      <c r="GYQ62" s="2"/>
      <c r="GYS62" s="2"/>
      <c r="GYU62" s="2"/>
      <c r="GYW62" s="2"/>
      <c r="GYY62" s="2"/>
      <c r="GZA62" s="2"/>
      <c r="GZC62" s="2"/>
      <c r="GZE62" s="2"/>
      <c r="GZG62" s="2"/>
      <c r="GZI62" s="2"/>
      <c r="GZK62" s="2"/>
      <c r="GZM62" s="2"/>
      <c r="GZO62" s="2"/>
      <c r="GZQ62" s="2"/>
      <c r="GZS62" s="2"/>
      <c r="GZU62" s="2"/>
      <c r="GZW62" s="2"/>
      <c r="GZY62" s="2"/>
      <c r="HAA62" s="2"/>
      <c r="HAC62" s="2"/>
      <c r="HAE62" s="2"/>
      <c r="HAG62" s="2"/>
      <c r="HAI62" s="2"/>
      <c r="HAK62" s="2"/>
      <c r="HAM62" s="2"/>
      <c r="HAO62" s="2"/>
      <c r="HAQ62" s="2"/>
      <c r="HAS62" s="2"/>
      <c r="HAU62" s="2"/>
      <c r="HAW62" s="2"/>
      <c r="HAY62" s="2"/>
      <c r="HBA62" s="2"/>
      <c r="HBC62" s="2"/>
      <c r="HBE62" s="2"/>
      <c r="HBG62" s="2"/>
      <c r="HBI62" s="2"/>
      <c r="HBK62" s="2"/>
      <c r="HBM62" s="2"/>
      <c r="HBO62" s="2"/>
      <c r="HBQ62" s="2"/>
      <c r="HBS62" s="2"/>
      <c r="HBU62" s="2"/>
      <c r="HBW62" s="2"/>
      <c r="HBY62" s="2"/>
      <c r="HCA62" s="2"/>
      <c r="HCC62" s="2"/>
      <c r="HCE62" s="2"/>
      <c r="HCG62" s="2"/>
      <c r="HCI62" s="2"/>
      <c r="HCK62" s="2"/>
      <c r="HCM62" s="2"/>
      <c r="HCO62" s="2"/>
      <c r="HCQ62" s="2"/>
      <c r="HCS62" s="2"/>
      <c r="HCU62" s="2"/>
      <c r="HCW62" s="2"/>
      <c r="HCY62" s="2"/>
      <c r="HDA62" s="2"/>
      <c r="HDC62" s="2"/>
      <c r="HDE62" s="2"/>
      <c r="HDG62" s="2"/>
      <c r="HDI62" s="2"/>
      <c r="HDK62" s="2"/>
      <c r="HDM62" s="2"/>
      <c r="HDO62" s="2"/>
      <c r="HDQ62" s="2"/>
      <c r="HDS62" s="2"/>
      <c r="HDU62" s="2"/>
      <c r="HDW62" s="2"/>
      <c r="HDY62" s="2"/>
      <c r="HEA62" s="2"/>
      <c r="HEC62" s="2"/>
      <c r="HEE62" s="2"/>
      <c r="HEG62" s="2"/>
      <c r="HEI62" s="2"/>
      <c r="HEK62" s="2"/>
      <c r="HEM62" s="2"/>
      <c r="HEO62" s="2"/>
      <c r="HEQ62" s="2"/>
      <c r="HES62" s="2"/>
      <c r="HEU62" s="2"/>
      <c r="HEW62" s="2"/>
      <c r="HEY62" s="2"/>
      <c r="HFA62" s="2"/>
      <c r="HFC62" s="2"/>
      <c r="HFE62" s="2"/>
      <c r="HFG62" s="2"/>
      <c r="HFI62" s="2"/>
      <c r="HFK62" s="2"/>
      <c r="HFM62" s="2"/>
      <c r="HFO62" s="2"/>
      <c r="HFQ62" s="2"/>
      <c r="HFS62" s="2"/>
      <c r="HFU62" s="2"/>
      <c r="HFW62" s="2"/>
      <c r="HFY62" s="2"/>
      <c r="HGA62" s="2"/>
      <c r="HGC62" s="2"/>
      <c r="HGE62" s="2"/>
      <c r="HGG62" s="2"/>
      <c r="HGI62" s="2"/>
      <c r="HGK62" s="2"/>
      <c r="HGM62" s="2"/>
      <c r="HGO62" s="2"/>
      <c r="HGQ62" s="2"/>
      <c r="HGS62" s="2"/>
      <c r="HGU62" s="2"/>
      <c r="HGW62" s="2"/>
      <c r="HGY62" s="2"/>
      <c r="HHA62" s="2"/>
      <c r="HHC62" s="2"/>
      <c r="HHE62" s="2"/>
      <c r="HHG62" s="2"/>
      <c r="HHI62" s="2"/>
      <c r="HHK62" s="2"/>
      <c r="HHM62" s="2"/>
      <c r="HHO62" s="2"/>
      <c r="HHQ62" s="2"/>
      <c r="HHS62" s="2"/>
      <c r="HHU62" s="2"/>
      <c r="HHW62" s="2"/>
      <c r="HHY62" s="2"/>
      <c r="HIA62" s="2"/>
      <c r="HIC62" s="2"/>
      <c r="HIE62" s="2"/>
      <c r="HIG62" s="2"/>
      <c r="HII62" s="2"/>
      <c r="HIK62" s="2"/>
      <c r="HIM62" s="2"/>
      <c r="HIO62" s="2"/>
      <c r="HIQ62" s="2"/>
      <c r="HIS62" s="2"/>
      <c r="HIU62" s="2"/>
      <c r="HIW62" s="2"/>
      <c r="HIY62" s="2"/>
      <c r="HJA62" s="2"/>
      <c r="HJC62" s="2"/>
      <c r="HJE62" s="2"/>
      <c r="HJG62" s="2"/>
      <c r="HJI62" s="2"/>
      <c r="HJK62" s="2"/>
      <c r="HJM62" s="2"/>
      <c r="HJO62" s="2"/>
      <c r="HJQ62" s="2"/>
      <c r="HJS62" s="2"/>
      <c r="HJU62" s="2"/>
      <c r="HJW62" s="2"/>
      <c r="HJY62" s="2"/>
      <c r="HKA62" s="2"/>
      <c r="HKC62" s="2"/>
      <c r="HKE62" s="2"/>
      <c r="HKG62" s="2"/>
      <c r="HKI62" s="2"/>
      <c r="HKK62" s="2"/>
      <c r="HKM62" s="2"/>
      <c r="HKO62" s="2"/>
      <c r="HKQ62" s="2"/>
      <c r="HKS62" s="2"/>
      <c r="HKU62" s="2"/>
      <c r="HKW62" s="2"/>
      <c r="HKY62" s="2"/>
      <c r="HLA62" s="2"/>
      <c r="HLC62" s="2"/>
      <c r="HLE62" s="2"/>
      <c r="HLG62" s="2"/>
      <c r="HLI62" s="2"/>
      <c r="HLK62" s="2"/>
      <c r="HLM62" s="2"/>
      <c r="HLO62" s="2"/>
      <c r="HLQ62" s="2"/>
      <c r="HLS62" s="2"/>
      <c r="HLU62" s="2"/>
      <c r="HLW62" s="2"/>
      <c r="HLY62" s="2"/>
      <c r="HMA62" s="2"/>
      <c r="HMC62" s="2"/>
      <c r="HME62" s="2"/>
      <c r="HMG62" s="2"/>
      <c r="HMI62" s="2"/>
      <c r="HMK62" s="2"/>
      <c r="HMM62" s="2"/>
      <c r="HMO62" s="2"/>
      <c r="HMQ62" s="2"/>
      <c r="HMS62" s="2"/>
      <c r="HMU62" s="2"/>
      <c r="HMW62" s="2"/>
      <c r="HMY62" s="2"/>
      <c r="HNA62" s="2"/>
      <c r="HNC62" s="2"/>
      <c r="HNE62" s="2"/>
      <c r="HNG62" s="2"/>
      <c r="HNI62" s="2"/>
      <c r="HNK62" s="2"/>
      <c r="HNM62" s="2"/>
      <c r="HNO62" s="2"/>
      <c r="HNQ62" s="2"/>
      <c r="HNS62" s="2"/>
      <c r="HNU62" s="2"/>
      <c r="HNW62" s="2"/>
      <c r="HNY62" s="2"/>
      <c r="HOA62" s="2"/>
      <c r="HOC62" s="2"/>
      <c r="HOE62" s="2"/>
      <c r="HOG62" s="2"/>
      <c r="HOI62" s="2"/>
      <c r="HOK62" s="2"/>
      <c r="HOM62" s="2"/>
      <c r="HOO62" s="2"/>
      <c r="HOQ62" s="2"/>
      <c r="HOS62" s="2"/>
      <c r="HOU62" s="2"/>
      <c r="HOW62" s="2"/>
      <c r="HOY62" s="2"/>
      <c r="HPA62" s="2"/>
      <c r="HPC62" s="2"/>
      <c r="HPE62" s="2"/>
      <c r="HPG62" s="2"/>
      <c r="HPI62" s="2"/>
      <c r="HPK62" s="2"/>
      <c r="HPM62" s="2"/>
      <c r="HPO62" s="2"/>
      <c r="HPQ62" s="2"/>
      <c r="HPS62" s="2"/>
      <c r="HPU62" s="2"/>
      <c r="HPW62" s="2"/>
      <c r="HPY62" s="2"/>
      <c r="HQA62" s="2"/>
      <c r="HQC62" s="2"/>
      <c r="HQE62" s="2"/>
      <c r="HQG62" s="2"/>
      <c r="HQI62" s="2"/>
      <c r="HQK62" s="2"/>
      <c r="HQM62" s="2"/>
      <c r="HQO62" s="2"/>
      <c r="HQQ62" s="2"/>
      <c r="HQS62" s="2"/>
      <c r="HQU62" s="2"/>
      <c r="HQW62" s="2"/>
      <c r="HQY62" s="2"/>
      <c r="HRA62" s="2"/>
      <c r="HRC62" s="2"/>
      <c r="HRE62" s="2"/>
      <c r="HRG62" s="2"/>
      <c r="HRI62" s="2"/>
      <c r="HRK62" s="2"/>
      <c r="HRM62" s="2"/>
      <c r="HRO62" s="2"/>
      <c r="HRQ62" s="2"/>
      <c r="HRS62" s="2"/>
      <c r="HRU62" s="2"/>
      <c r="HRW62" s="2"/>
      <c r="HRY62" s="2"/>
      <c r="HSA62" s="2"/>
      <c r="HSC62" s="2"/>
      <c r="HSE62" s="2"/>
      <c r="HSG62" s="2"/>
      <c r="HSI62" s="2"/>
      <c r="HSK62" s="2"/>
      <c r="HSM62" s="2"/>
      <c r="HSO62" s="2"/>
      <c r="HSQ62" s="2"/>
      <c r="HSS62" s="2"/>
      <c r="HSU62" s="2"/>
      <c r="HSW62" s="2"/>
      <c r="HSY62" s="2"/>
      <c r="HTA62" s="2"/>
      <c r="HTC62" s="2"/>
      <c r="HTE62" s="2"/>
      <c r="HTG62" s="2"/>
      <c r="HTI62" s="2"/>
      <c r="HTK62" s="2"/>
      <c r="HTM62" s="2"/>
      <c r="HTO62" s="2"/>
      <c r="HTQ62" s="2"/>
      <c r="HTS62" s="2"/>
      <c r="HTU62" s="2"/>
      <c r="HTW62" s="2"/>
      <c r="HTY62" s="2"/>
      <c r="HUA62" s="2"/>
      <c r="HUC62" s="2"/>
      <c r="HUE62" s="2"/>
      <c r="HUG62" s="2"/>
      <c r="HUI62" s="2"/>
      <c r="HUK62" s="2"/>
      <c r="HUM62" s="2"/>
      <c r="HUO62" s="2"/>
      <c r="HUQ62" s="2"/>
      <c r="HUS62" s="2"/>
      <c r="HUU62" s="2"/>
      <c r="HUW62" s="2"/>
      <c r="HUY62" s="2"/>
      <c r="HVA62" s="2"/>
      <c r="HVC62" s="2"/>
      <c r="HVE62" s="2"/>
      <c r="HVG62" s="2"/>
      <c r="HVI62" s="2"/>
      <c r="HVK62" s="2"/>
      <c r="HVM62" s="2"/>
      <c r="HVO62" s="2"/>
      <c r="HVQ62" s="2"/>
      <c r="HVS62" s="2"/>
      <c r="HVU62" s="2"/>
      <c r="HVW62" s="2"/>
      <c r="HVY62" s="2"/>
      <c r="HWA62" s="2"/>
      <c r="HWC62" s="2"/>
      <c r="HWE62" s="2"/>
      <c r="HWG62" s="2"/>
      <c r="HWI62" s="2"/>
      <c r="HWK62" s="2"/>
      <c r="HWM62" s="2"/>
      <c r="HWO62" s="2"/>
      <c r="HWQ62" s="2"/>
      <c r="HWS62" s="2"/>
      <c r="HWU62" s="2"/>
      <c r="HWW62" s="2"/>
      <c r="HWY62" s="2"/>
      <c r="HXA62" s="2"/>
      <c r="HXC62" s="2"/>
      <c r="HXE62" s="2"/>
      <c r="HXG62" s="2"/>
      <c r="HXI62" s="2"/>
      <c r="HXK62" s="2"/>
      <c r="HXM62" s="2"/>
      <c r="HXO62" s="2"/>
      <c r="HXQ62" s="2"/>
      <c r="HXS62" s="2"/>
      <c r="HXU62" s="2"/>
      <c r="HXW62" s="2"/>
      <c r="HXY62" s="2"/>
      <c r="HYA62" s="2"/>
      <c r="HYC62" s="2"/>
      <c r="HYE62" s="2"/>
      <c r="HYG62" s="2"/>
      <c r="HYI62" s="2"/>
      <c r="HYK62" s="2"/>
      <c r="HYM62" s="2"/>
      <c r="HYO62" s="2"/>
      <c r="HYQ62" s="2"/>
      <c r="HYS62" s="2"/>
      <c r="HYU62" s="2"/>
      <c r="HYW62" s="2"/>
      <c r="HYY62" s="2"/>
      <c r="HZA62" s="2"/>
      <c r="HZC62" s="2"/>
      <c r="HZE62" s="2"/>
      <c r="HZG62" s="2"/>
      <c r="HZI62" s="2"/>
      <c r="HZK62" s="2"/>
      <c r="HZM62" s="2"/>
      <c r="HZO62" s="2"/>
      <c r="HZQ62" s="2"/>
      <c r="HZS62" s="2"/>
      <c r="HZU62" s="2"/>
      <c r="HZW62" s="2"/>
      <c r="HZY62" s="2"/>
      <c r="IAA62" s="2"/>
      <c r="IAC62" s="2"/>
      <c r="IAE62" s="2"/>
      <c r="IAG62" s="2"/>
      <c r="IAI62" s="2"/>
      <c r="IAK62" s="2"/>
      <c r="IAM62" s="2"/>
      <c r="IAO62" s="2"/>
      <c r="IAQ62" s="2"/>
      <c r="IAS62" s="2"/>
      <c r="IAU62" s="2"/>
      <c r="IAW62" s="2"/>
      <c r="IAY62" s="2"/>
      <c r="IBA62" s="2"/>
      <c r="IBC62" s="2"/>
      <c r="IBE62" s="2"/>
      <c r="IBG62" s="2"/>
      <c r="IBI62" s="2"/>
      <c r="IBK62" s="2"/>
      <c r="IBM62" s="2"/>
      <c r="IBO62" s="2"/>
      <c r="IBQ62" s="2"/>
      <c r="IBS62" s="2"/>
      <c r="IBU62" s="2"/>
      <c r="IBW62" s="2"/>
      <c r="IBY62" s="2"/>
      <c r="ICA62" s="2"/>
      <c r="ICC62" s="2"/>
      <c r="ICE62" s="2"/>
      <c r="ICG62" s="2"/>
      <c r="ICI62" s="2"/>
      <c r="ICK62" s="2"/>
      <c r="ICM62" s="2"/>
      <c r="ICO62" s="2"/>
      <c r="ICQ62" s="2"/>
      <c r="ICS62" s="2"/>
      <c r="ICU62" s="2"/>
      <c r="ICW62" s="2"/>
      <c r="ICY62" s="2"/>
      <c r="IDA62" s="2"/>
      <c r="IDC62" s="2"/>
      <c r="IDE62" s="2"/>
      <c r="IDG62" s="2"/>
      <c r="IDI62" s="2"/>
      <c r="IDK62" s="2"/>
      <c r="IDM62" s="2"/>
      <c r="IDO62" s="2"/>
      <c r="IDQ62" s="2"/>
      <c r="IDS62" s="2"/>
      <c r="IDU62" s="2"/>
      <c r="IDW62" s="2"/>
      <c r="IDY62" s="2"/>
      <c r="IEA62" s="2"/>
      <c r="IEC62" s="2"/>
      <c r="IEE62" s="2"/>
      <c r="IEG62" s="2"/>
      <c r="IEI62" s="2"/>
      <c r="IEK62" s="2"/>
      <c r="IEM62" s="2"/>
      <c r="IEO62" s="2"/>
      <c r="IEQ62" s="2"/>
      <c r="IES62" s="2"/>
      <c r="IEU62" s="2"/>
      <c r="IEW62" s="2"/>
      <c r="IEY62" s="2"/>
      <c r="IFA62" s="2"/>
      <c r="IFC62" s="2"/>
      <c r="IFE62" s="2"/>
      <c r="IFG62" s="2"/>
      <c r="IFI62" s="2"/>
      <c r="IFK62" s="2"/>
      <c r="IFM62" s="2"/>
      <c r="IFO62" s="2"/>
      <c r="IFQ62" s="2"/>
      <c r="IFS62" s="2"/>
      <c r="IFU62" s="2"/>
      <c r="IFW62" s="2"/>
      <c r="IFY62" s="2"/>
      <c r="IGA62" s="2"/>
      <c r="IGC62" s="2"/>
      <c r="IGE62" s="2"/>
      <c r="IGG62" s="2"/>
      <c r="IGI62" s="2"/>
      <c r="IGK62" s="2"/>
      <c r="IGM62" s="2"/>
      <c r="IGO62" s="2"/>
      <c r="IGQ62" s="2"/>
      <c r="IGS62" s="2"/>
      <c r="IGU62" s="2"/>
      <c r="IGW62" s="2"/>
      <c r="IGY62" s="2"/>
      <c r="IHA62" s="2"/>
      <c r="IHC62" s="2"/>
      <c r="IHE62" s="2"/>
      <c r="IHG62" s="2"/>
      <c r="IHI62" s="2"/>
      <c r="IHK62" s="2"/>
      <c r="IHM62" s="2"/>
      <c r="IHO62" s="2"/>
      <c r="IHQ62" s="2"/>
      <c r="IHS62" s="2"/>
      <c r="IHU62" s="2"/>
      <c r="IHW62" s="2"/>
      <c r="IHY62" s="2"/>
      <c r="IIA62" s="2"/>
      <c r="IIC62" s="2"/>
      <c r="IIE62" s="2"/>
      <c r="IIG62" s="2"/>
      <c r="III62" s="2"/>
      <c r="IIK62" s="2"/>
      <c r="IIM62" s="2"/>
      <c r="IIO62" s="2"/>
      <c r="IIQ62" s="2"/>
      <c r="IIS62" s="2"/>
      <c r="IIU62" s="2"/>
      <c r="IIW62" s="2"/>
      <c r="IIY62" s="2"/>
      <c r="IJA62" s="2"/>
      <c r="IJC62" s="2"/>
      <c r="IJE62" s="2"/>
      <c r="IJG62" s="2"/>
      <c r="IJI62" s="2"/>
      <c r="IJK62" s="2"/>
      <c r="IJM62" s="2"/>
      <c r="IJO62" s="2"/>
      <c r="IJQ62" s="2"/>
      <c r="IJS62" s="2"/>
      <c r="IJU62" s="2"/>
      <c r="IJW62" s="2"/>
      <c r="IJY62" s="2"/>
      <c r="IKA62" s="2"/>
      <c r="IKC62" s="2"/>
      <c r="IKE62" s="2"/>
      <c r="IKG62" s="2"/>
      <c r="IKI62" s="2"/>
      <c r="IKK62" s="2"/>
      <c r="IKM62" s="2"/>
      <c r="IKO62" s="2"/>
      <c r="IKQ62" s="2"/>
      <c r="IKS62" s="2"/>
      <c r="IKU62" s="2"/>
      <c r="IKW62" s="2"/>
      <c r="IKY62" s="2"/>
      <c r="ILA62" s="2"/>
      <c r="ILC62" s="2"/>
      <c r="ILE62" s="2"/>
      <c r="ILG62" s="2"/>
      <c r="ILI62" s="2"/>
      <c r="ILK62" s="2"/>
      <c r="ILM62" s="2"/>
      <c r="ILO62" s="2"/>
      <c r="ILQ62" s="2"/>
      <c r="ILS62" s="2"/>
      <c r="ILU62" s="2"/>
      <c r="ILW62" s="2"/>
      <c r="ILY62" s="2"/>
      <c r="IMA62" s="2"/>
      <c r="IMC62" s="2"/>
      <c r="IME62" s="2"/>
      <c r="IMG62" s="2"/>
      <c r="IMI62" s="2"/>
      <c r="IMK62" s="2"/>
      <c r="IMM62" s="2"/>
      <c r="IMO62" s="2"/>
      <c r="IMQ62" s="2"/>
      <c r="IMS62" s="2"/>
      <c r="IMU62" s="2"/>
      <c r="IMW62" s="2"/>
      <c r="IMY62" s="2"/>
      <c r="INA62" s="2"/>
      <c r="INC62" s="2"/>
      <c r="INE62" s="2"/>
      <c r="ING62" s="2"/>
      <c r="INI62" s="2"/>
      <c r="INK62" s="2"/>
      <c r="INM62" s="2"/>
      <c r="INO62" s="2"/>
      <c r="INQ62" s="2"/>
      <c r="INS62" s="2"/>
      <c r="INU62" s="2"/>
      <c r="INW62" s="2"/>
      <c r="INY62" s="2"/>
      <c r="IOA62" s="2"/>
      <c r="IOC62" s="2"/>
      <c r="IOE62" s="2"/>
      <c r="IOG62" s="2"/>
      <c r="IOI62" s="2"/>
      <c r="IOK62" s="2"/>
      <c r="IOM62" s="2"/>
      <c r="IOO62" s="2"/>
      <c r="IOQ62" s="2"/>
      <c r="IOS62" s="2"/>
      <c r="IOU62" s="2"/>
      <c r="IOW62" s="2"/>
      <c r="IOY62" s="2"/>
      <c r="IPA62" s="2"/>
      <c r="IPC62" s="2"/>
      <c r="IPE62" s="2"/>
      <c r="IPG62" s="2"/>
      <c r="IPI62" s="2"/>
      <c r="IPK62" s="2"/>
      <c r="IPM62" s="2"/>
      <c r="IPO62" s="2"/>
      <c r="IPQ62" s="2"/>
      <c r="IPS62" s="2"/>
      <c r="IPU62" s="2"/>
      <c r="IPW62" s="2"/>
      <c r="IPY62" s="2"/>
      <c r="IQA62" s="2"/>
      <c r="IQC62" s="2"/>
      <c r="IQE62" s="2"/>
      <c r="IQG62" s="2"/>
      <c r="IQI62" s="2"/>
      <c r="IQK62" s="2"/>
      <c r="IQM62" s="2"/>
      <c r="IQO62" s="2"/>
      <c r="IQQ62" s="2"/>
      <c r="IQS62" s="2"/>
      <c r="IQU62" s="2"/>
      <c r="IQW62" s="2"/>
      <c r="IQY62" s="2"/>
      <c r="IRA62" s="2"/>
      <c r="IRC62" s="2"/>
      <c r="IRE62" s="2"/>
      <c r="IRG62" s="2"/>
      <c r="IRI62" s="2"/>
      <c r="IRK62" s="2"/>
      <c r="IRM62" s="2"/>
      <c r="IRO62" s="2"/>
      <c r="IRQ62" s="2"/>
      <c r="IRS62" s="2"/>
      <c r="IRU62" s="2"/>
      <c r="IRW62" s="2"/>
      <c r="IRY62" s="2"/>
      <c r="ISA62" s="2"/>
      <c r="ISC62" s="2"/>
      <c r="ISE62" s="2"/>
      <c r="ISG62" s="2"/>
      <c r="ISI62" s="2"/>
      <c r="ISK62" s="2"/>
      <c r="ISM62" s="2"/>
      <c r="ISO62" s="2"/>
      <c r="ISQ62" s="2"/>
      <c r="ISS62" s="2"/>
      <c r="ISU62" s="2"/>
      <c r="ISW62" s="2"/>
      <c r="ISY62" s="2"/>
      <c r="ITA62" s="2"/>
      <c r="ITC62" s="2"/>
      <c r="ITE62" s="2"/>
      <c r="ITG62" s="2"/>
      <c r="ITI62" s="2"/>
      <c r="ITK62" s="2"/>
      <c r="ITM62" s="2"/>
      <c r="ITO62" s="2"/>
      <c r="ITQ62" s="2"/>
      <c r="ITS62" s="2"/>
      <c r="ITU62" s="2"/>
      <c r="ITW62" s="2"/>
      <c r="ITY62" s="2"/>
      <c r="IUA62" s="2"/>
      <c r="IUC62" s="2"/>
      <c r="IUE62" s="2"/>
      <c r="IUG62" s="2"/>
      <c r="IUI62" s="2"/>
      <c r="IUK62" s="2"/>
      <c r="IUM62" s="2"/>
      <c r="IUO62" s="2"/>
      <c r="IUQ62" s="2"/>
      <c r="IUS62" s="2"/>
      <c r="IUU62" s="2"/>
      <c r="IUW62" s="2"/>
      <c r="IUY62" s="2"/>
      <c r="IVA62" s="2"/>
      <c r="IVC62" s="2"/>
      <c r="IVE62" s="2"/>
      <c r="IVG62" s="2"/>
      <c r="IVI62" s="2"/>
      <c r="IVK62" s="2"/>
      <c r="IVM62" s="2"/>
      <c r="IVO62" s="2"/>
      <c r="IVQ62" s="2"/>
      <c r="IVS62" s="2"/>
      <c r="IVU62" s="2"/>
      <c r="IVW62" s="2"/>
      <c r="IVY62" s="2"/>
      <c r="IWA62" s="2"/>
      <c r="IWC62" s="2"/>
      <c r="IWE62" s="2"/>
      <c r="IWG62" s="2"/>
      <c r="IWI62" s="2"/>
      <c r="IWK62" s="2"/>
      <c r="IWM62" s="2"/>
      <c r="IWO62" s="2"/>
      <c r="IWQ62" s="2"/>
      <c r="IWS62" s="2"/>
      <c r="IWU62" s="2"/>
      <c r="IWW62" s="2"/>
      <c r="IWY62" s="2"/>
      <c r="IXA62" s="2"/>
      <c r="IXC62" s="2"/>
      <c r="IXE62" s="2"/>
      <c r="IXG62" s="2"/>
      <c r="IXI62" s="2"/>
      <c r="IXK62" s="2"/>
      <c r="IXM62" s="2"/>
      <c r="IXO62" s="2"/>
      <c r="IXQ62" s="2"/>
      <c r="IXS62" s="2"/>
      <c r="IXU62" s="2"/>
      <c r="IXW62" s="2"/>
      <c r="IXY62" s="2"/>
      <c r="IYA62" s="2"/>
      <c r="IYC62" s="2"/>
      <c r="IYE62" s="2"/>
      <c r="IYG62" s="2"/>
      <c r="IYI62" s="2"/>
      <c r="IYK62" s="2"/>
      <c r="IYM62" s="2"/>
      <c r="IYO62" s="2"/>
      <c r="IYQ62" s="2"/>
      <c r="IYS62" s="2"/>
      <c r="IYU62" s="2"/>
      <c r="IYW62" s="2"/>
      <c r="IYY62" s="2"/>
      <c r="IZA62" s="2"/>
      <c r="IZC62" s="2"/>
      <c r="IZE62" s="2"/>
      <c r="IZG62" s="2"/>
      <c r="IZI62" s="2"/>
      <c r="IZK62" s="2"/>
      <c r="IZM62" s="2"/>
      <c r="IZO62" s="2"/>
      <c r="IZQ62" s="2"/>
      <c r="IZS62" s="2"/>
      <c r="IZU62" s="2"/>
      <c r="IZW62" s="2"/>
      <c r="IZY62" s="2"/>
      <c r="JAA62" s="2"/>
      <c r="JAC62" s="2"/>
      <c r="JAE62" s="2"/>
      <c r="JAG62" s="2"/>
      <c r="JAI62" s="2"/>
      <c r="JAK62" s="2"/>
      <c r="JAM62" s="2"/>
      <c r="JAO62" s="2"/>
      <c r="JAQ62" s="2"/>
      <c r="JAS62" s="2"/>
      <c r="JAU62" s="2"/>
      <c r="JAW62" s="2"/>
      <c r="JAY62" s="2"/>
      <c r="JBA62" s="2"/>
      <c r="JBC62" s="2"/>
      <c r="JBE62" s="2"/>
      <c r="JBG62" s="2"/>
      <c r="JBI62" s="2"/>
      <c r="JBK62" s="2"/>
      <c r="JBM62" s="2"/>
      <c r="JBO62" s="2"/>
      <c r="JBQ62" s="2"/>
      <c r="JBS62" s="2"/>
      <c r="JBU62" s="2"/>
      <c r="JBW62" s="2"/>
      <c r="JBY62" s="2"/>
      <c r="JCA62" s="2"/>
      <c r="JCC62" s="2"/>
      <c r="JCE62" s="2"/>
      <c r="JCG62" s="2"/>
      <c r="JCI62" s="2"/>
      <c r="JCK62" s="2"/>
      <c r="JCM62" s="2"/>
      <c r="JCO62" s="2"/>
      <c r="JCQ62" s="2"/>
      <c r="JCS62" s="2"/>
      <c r="JCU62" s="2"/>
      <c r="JCW62" s="2"/>
      <c r="JCY62" s="2"/>
      <c r="JDA62" s="2"/>
      <c r="JDC62" s="2"/>
      <c r="JDE62" s="2"/>
      <c r="JDG62" s="2"/>
      <c r="JDI62" s="2"/>
      <c r="JDK62" s="2"/>
      <c r="JDM62" s="2"/>
      <c r="JDO62" s="2"/>
      <c r="JDQ62" s="2"/>
      <c r="JDS62" s="2"/>
      <c r="JDU62" s="2"/>
      <c r="JDW62" s="2"/>
      <c r="JDY62" s="2"/>
      <c r="JEA62" s="2"/>
      <c r="JEC62" s="2"/>
      <c r="JEE62" s="2"/>
      <c r="JEG62" s="2"/>
      <c r="JEI62" s="2"/>
      <c r="JEK62" s="2"/>
      <c r="JEM62" s="2"/>
      <c r="JEO62" s="2"/>
      <c r="JEQ62" s="2"/>
      <c r="JES62" s="2"/>
      <c r="JEU62" s="2"/>
      <c r="JEW62" s="2"/>
      <c r="JEY62" s="2"/>
      <c r="JFA62" s="2"/>
      <c r="JFC62" s="2"/>
      <c r="JFE62" s="2"/>
      <c r="JFG62" s="2"/>
      <c r="JFI62" s="2"/>
      <c r="JFK62" s="2"/>
      <c r="JFM62" s="2"/>
      <c r="JFO62" s="2"/>
      <c r="JFQ62" s="2"/>
      <c r="JFS62" s="2"/>
      <c r="JFU62" s="2"/>
      <c r="JFW62" s="2"/>
      <c r="JFY62" s="2"/>
      <c r="JGA62" s="2"/>
      <c r="JGC62" s="2"/>
      <c r="JGE62" s="2"/>
      <c r="JGG62" s="2"/>
      <c r="JGI62" s="2"/>
      <c r="JGK62" s="2"/>
      <c r="JGM62" s="2"/>
      <c r="JGO62" s="2"/>
      <c r="JGQ62" s="2"/>
      <c r="JGS62" s="2"/>
      <c r="JGU62" s="2"/>
      <c r="JGW62" s="2"/>
      <c r="JGY62" s="2"/>
      <c r="JHA62" s="2"/>
      <c r="JHC62" s="2"/>
      <c r="JHE62" s="2"/>
      <c r="JHG62" s="2"/>
      <c r="JHI62" s="2"/>
      <c r="JHK62" s="2"/>
      <c r="JHM62" s="2"/>
      <c r="JHO62" s="2"/>
      <c r="JHQ62" s="2"/>
      <c r="JHS62" s="2"/>
      <c r="JHU62" s="2"/>
      <c r="JHW62" s="2"/>
      <c r="JHY62" s="2"/>
      <c r="JIA62" s="2"/>
      <c r="JIC62" s="2"/>
      <c r="JIE62" s="2"/>
      <c r="JIG62" s="2"/>
      <c r="JII62" s="2"/>
      <c r="JIK62" s="2"/>
      <c r="JIM62" s="2"/>
      <c r="JIO62" s="2"/>
      <c r="JIQ62" s="2"/>
      <c r="JIS62" s="2"/>
      <c r="JIU62" s="2"/>
      <c r="JIW62" s="2"/>
      <c r="JIY62" s="2"/>
      <c r="JJA62" s="2"/>
      <c r="JJC62" s="2"/>
      <c r="JJE62" s="2"/>
      <c r="JJG62" s="2"/>
      <c r="JJI62" s="2"/>
      <c r="JJK62" s="2"/>
      <c r="JJM62" s="2"/>
      <c r="JJO62" s="2"/>
      <c r="JJQ62" s="2"/>
      <c r="JJS62" s="2"/>
      <c r="JJU62" s="2"/>
      <c r="JJW62" s="2"/>
      <c r="JJY62" s="2"/>
      <c r="JKA62" s="2"/>
      <c r="JKC62" s="2"/>
      <c r="JKE62" s="2"/>
      <c r="JKG62" s="2"/>
      <c r="JKI62" s="2"/>
      <c r="JKK62" s="2"/>
      <c r="JKM62" s="2"/>
      <c r="JKO62" s="2"/>
      <c r="JKQ62" s="2"/>
      <c r="JKS62" s="2"/>
      <c r="JKU62" s="2"/>
      <c r="JKW62" s="2"/>
      <c r="JKY62" s="2"/>
      <c r="JLA62" s="2"/>
      <c r="JLC62" s="2"/>
      <c r="JLE62" s="2"/>
      <c r="JLG62" s="2"/>
      <c r="JLI62" s="2"/>
      <c r="JLK62" s="2"/>
      <c r="JLM62" s="2"/>
      <c r="JLO62" s="2"/>
      <c r="JLQ62" s="2"/>
      <c r="JLS62" s="2"/>
      <c r="JLU62" s="2"/>
      <c r="JLW62" s="2"/>
      <c r="JLY62" s="2"/>
      <c r="JMA62" s="2"/>
      <c r="JMC62" s="2"/>
      <c r="JME62" s="2"/>
      <c r="JMG62" s="2"/>
      <c r="JMI62" s="2"/>
      <c r="JMK62" s="2"/>
      <c r="JMM62" s="2"/>
      <c r="JMO62" s="2"/>
      <c r="JMQ62" s="2"/>
      <c r="JMS62" s="2"/>
      <c r="JMU62" s="2"/>
      <c r="JMW62" s="2"/>
      <c r="JMY62" s="2"/>
      <c r="JNA62" s="2"/>
      <c r="JNC62" s="2"/>
      <c r="JNE62" s="2"/>
      <c r="JNG62" s="2"/>
      <c r="JNI62" s="2"/>
      <c r="JNK62" s="2"/>
      <c r="JNM62" s="2"/>
      <c r="JNO62" s="2"/>
      <c r="JNQ62" s="2"/>
      <c r="JNS62" s="2"/>
      <c r="JNU62" s="2"/>
      <c r="JNW62" s="2"/>
      <c r="JNY62" s="2"/>
      <c r="JOA62" s="2"/>
      <c r="JOC62" s="2"/>
      <c r="JOE62" s="2"/>
      <c r="JOG62" s="2"/>
      <c r="JOI62" s="2"/>
      <c r="JOK62" s="2"/>
      <c r="JOM62" s="2"/>
      <c r="JOO62" s="2"/>
      <c r="JOQ62" s="2"/>
      <c r="JOS62" s="2"/>
      <c r="JOU62" s="2"/>
      <c r="JOW62" s="2"/>
      <c r="JOY62" s="2"/>
      <c r="JPA62" s="2"/>
      <c r="JPC62" s="2"/>
      <c r="JPE62" s="2"/>
      <c r="JPG62" s="2"/>
      <c r="JPI62" s="2"/>
      <c r="JPK62" s="2"/>
      <c r="JPM62" s="2"/>
      <c r="JPO62" s="2"/>
      <c r="JPQ62" s="2"/>
      <c r="JPS62" s="2"/>
      <c r="JPU62" s="2"/>
      <c r="JPW62" s="2"/>
      <c r="JPY62" s="2"/>
      <c r="JQA62" s="2"/>
      <c r="JQC62" s="2"/>
      <c r="JQE62" s="2"/>
      <c r="JQG62" s="2"/>
      <c r="JQI62" s="2"/>
      <c r="JQK62" s="2"/>
      <c r="JQM62" s="2"/>
      <c r="JQO62" s="2"/>
      <c r="JQQ62" s="2"/>
      <c r="JQS62" s="2"/>
      <c r="JQU62" s="2"/>
      <c r="JQW62" s="2"/>
      <c r="JQY62" s="2"/>
      <c r="JRA62" s="2"/>
      <c r="JRC62" s="2"/>
      <c r="JRE62" s="2"/>
      <c r="JRG62" s="2"/>
      <c r="JRI62" s="2"/>
      <c r="JRK62" s="2"/>
      <c r="JRM62" s="2"/>
      <c r="JRO62" s="2"/>
      <c r="JRQ62" s="2"/>
      <c r="JRS62" s="2"/>
      <c r="JRU62" s="2"/>
      <c r="JRW62" s="2"/>
      <c r="JRY62" s="2"/>
      <c r="JSA62" s="2"/>
      <c r="JSC62" s="2"/>
      <c r="JSE62" s="2"/>
      <c r="JSG62" s="2"/>
      <c r="JSI62" s="2"/>
      <c r="JSK62" s="2"/>
      <c r="JSM62" s="2"/>
      <c r="JSO62" s="2"/>
      <c r="JSQ62" s="2"/>
      <c r="JSS62" s="2"/>
      <c r="JSU62" s="2"/>
      <c r="JSW62" s="2"/>
      <c r="JSY62" s="2"/>
      <c r="JTA62" s="2"/>
      <c r="JTC62" s="2"/>
      <c r="JTE62" s="2"/>
      <c r="JTG62" s="2"/>
      <c r="JTI62" s="2"/>
      <c r="JTK62" s="2"/>
      <c r="JTM62" s="2"/>
      <c r="JTO62" s="2"/>
      <c r="JTQ62" s="2"/>
      <c r="JTS62" s="2"/>
      <c r="JTU62" s="2"/>
      <c r="JTW62" s="2"/>
      <c r="JTY62" s="2"/>
      <c r="JUA62" s="2"/>
      <c r="JUC62" s="2"/>
      <c r="JUE62" s="2"/>
      <c r="JUG62" s="2"/>
      <c r="JUI62" s="2"/>
      <c r="JUK62" s="2"/>
      <c r="JUM62" s="2"/>
      <c r="JUO62" s="2"/>
      <c r="JUQ62" s="2"/>
      <c r="JUS62" s="2"/>
      <c r="JUU62" s="2"/>
      <c r="JUW62" s="2"/>
      <c r="JUY62" s="2"/>
      <c r="JVA62" s="2"/>
      <c r="JVC62" s="2"/>
      <c r="JVE62" s="2"/>
      <c r="JVG62" s="2"/>
      <c r="JVI62" s="2"/>
      <c r="JVK62" s="2"/>
      <c r="JVM62" s="2"/>
      <c r="JVO62" s="2"/>
      <c r="JVQ62" s="2"/>
      <c r="JVS62" s="2"/>
      <c r="JVU62" s="2"/>
      <c r="JVW62" s="2"/>
      <c r="JVY62" s="2"/>
      <c r="JWA62" s="2"/>
      <c r="JWC62" s="2"/>
      <c r="JWE62" s="2"/>
      <c r="JWG62" s="2"/>
      <c r="JWI62" s="2"/>
      <c r="JWK62" s="2"/>
      <c r="JWM62" s="2"/>
      <c r="JWO62" s="2"/>
      <c r="JWQ62" s="2"/>
      <c r="JWS62" s="2"/>
      <c r="JWU62" s="2"/>
      <c r="JWW62" s="2"/>
      <c r="JWY62" s="2"/>
      <c r="JXA62" s="2"/>
      <c r="JXC62" s="2"/>
      <c r="JXE62" s="2"/>
      <c r="JXG62" s="2"/>
      <c r="JXI62" s="2"/>
      <c r="JXK62" s="2"/>
      <c r="JXM62" s="2"/>
      <c r="JXO62" s="2"/>
      <c r="JXQ62" s="2"/>
      <c r="JXS62" s="2"/>
      <c r="JXU62" s="2"/>
      <c r="JXW62" s="2"/>
      <c r="JXY62" s="2"/>
      <c r="JYA62" s="2"/>
      <c r="JYC62" s="2"/>
      <c r="JYE62" s="2"/>
      <c r="JYG62" s="2"/>
      <c r="JYI62" s="2"/>
      <c r="JYK62" s="2"/>
      <c r="JYM62" s="2"/>
      <c r="JYO62" s="2"/>
      <c r="JYQ62" s="2"/>
      <c r="JYS62" s="2"/>
      <c r="JYU62" s="2"/>
      <c r="JYW62" s="2"/>
      <c r="JYY62" s="2"/>
      <c r="JZA62" s="2"/>
      <c r="JZC62" s="2"/>
      <c r="JZE62" s="2"/>
      <c r="JZG62" s="2"/>
      <c r="JZI62" s="2"/>
      <c r="JZK62" s="2"/>
      <c r="JZM62" s="2"/>
      <c r="JZO62" s="2"/>
      <c r="JZQ62" s="2"/>
      <c r="JZS62" s="2"/>
      <c r="JZU62" s="2"/>
      <c r="JZW62" s="2"/>
      <c r="JZY62" s="2"/>
      <c r="KAA62" s="2"/>
      <c r="KAC62" s="2"/>
      <c r="KAE62" s="2"/>
      <c r="KAG62" s="2"/>
      <c r="KAI62" s="2"/>
      <c r="KAK62" s="2"/>
      <c r="KAM62" s="2"/>
      <c r="KAO62" s="2"/>
      <c r="KAQ62" s="2"/>
      <c r="KAS62" s="2"/>
      <c r="KAU62" s="2"/>
      <c r="KAW62" s="2"/>
      <c r="KAY62" s="2"/>
      <c r="KBA62" s="2"/>
      <c r="KBC62" s="2"/>
      <c r="KBE62" s="2"/>
      <c r="KBG62" s="2"/>
      <c r="KBI62" s="2"/>
      <c r="KBK62" s="2"/>
      <c r="KBM62" s="2"/>
      <c r="KBO62" s="2"/>
      <c r="KBQ62" s="2"/>
      <c r="KBS62" s="2"/>
      <c r="KBU62" s="2"/>
      <c r="KBW62" s="2"/>
      <c r="KBY62" s="2"/>
      <c r="KCA62" s="2"/>
      <c r="KCC62" s="2"/>
      <c r="KCE62" s="2"/>
      <c r="KCG62" s="2"/>
      <c r="KCI62" s="2"/>
      <c r="KCK62" s="2"/>
      <c r="KCM62" s="2"/>
      <c r="KCO62" s="2"/>
      <c r="KCQ62" s="2"/>
      <c r="KCS62" s="2"/>
      <c r="KCU62" s="2"/>
      <c r="KCW62" s="2"/>
      <c r="KCY62" s="2"/>
      <c r="KDA62" s="2"/>
      <c r="KDC62" s="2"/>
      <c r="KDE62" s="2"/>
      <c r="KDG62" s="2"/>
      <c r="KDI62" s="2"/>
      <c r="KDK62" s="2"/>
      <c r="KDM62" s="2"/>
      <c r="KDO62" s="2"/>
      <c r="KDQ62" s="2"/>
      <c r="KDS62" s="2"/>
      <c r="KDU62" s="2"/>
      <c r="KDW62" s="2"/>
      <c r="KDY62" s="2"/>
      <c r="KEA62" s="2"/>
      <c r="KEC62" s="2"/>
      <c r="KEE62" s="2"/>
      <c r="KEG62" s="2"/>
      <c r="KEI62" s="2"/>
      <c r="KEK62" s="2"/>
      <c r="KEM62" s="2"/>
      <c r="KEO62" s="2"/>
      <c r="KEQ62" s="2"/>
      <c r="KES62" s="2"/>
      <c r="KEU62" s="2"/>
      <c r="KEW62" s="2"/>
      <c r="KEY62" s="2"/>
      <c r="KFA62" s="2"/>
      <c r="KFC62" s="2"/>
      <c r="KFE62" s="2"/>
      <c r="KFG62" s="2"/>
      <c r="KFI62" s="2"/>
      <c r="KFK62" s="2"/>
      <c r="KFM62" s="2"/>
      <c r="KFO62" s="2"/>
      <c r="KFQ62" s="2"/>
      <c r="KFS62" s="2"/>
      <c r="KFU62" s="2"/>
      <c r="KFW62" s="2"/>
      <c r="KFY62" s="2"/>
      <c r="KGA62" s="2"/>
      <c r="KGC62" s="2"/>
      <c r="KGE62" s="2"/>
      <c r="KGG62" s="2"/>
      <c r="KGI62" s="2"/>
      <c r="KGK62" s="2"/>
      <c r="KGM62" s="2"/>
      <c r="KGO62" s="2"/>
      <c r="KGQ62" s="2"/>
      <c r="KGS62" s="2"/>
      <c r="KGU62" s="2"/>
      <c r="KGW62" s="2"/>
      <c r="KGY62" s="2"/>
      <c r="KHA62" s="2"/>
      <c r="KHC62" s="2"/>
      <c r="KHE62" s="2"/>
      <c r="KHG62" s="2"/>
      <c r="KHI62" s="2"/>
      <c r="KHK62" s="2"/>
      <c r="KHM62" s="2"/>
      <c r="KHO62" s="2"/>
      <c r="KHQ62" s="2"/>
      <c r="KHS62" s="2"/>
      <c r="KHU62" s="2"/>
      <c r="KHW62" s="2"/>
      <c r="KHY62" s="2"/>
      <c r="KIA62" s="2"/>
      <c r="KIC62" s="2"/>
      <c r="KIE62" s="2"/>
      <c r="KIG62" s="2"/>
      <c r="KII62" s="2"/>
      <c r="KIK62" s="2"/>
      <c r="KIM62" s="2"/>
      <c r="KIO62" s="2"/>
      <c r="KIQ62" s="2"/>
      <c r="KIS62" s="2"/>
      <c r="KIU62" s="2"/>
      <c r="KIW62" s="2"/>
      <c r="KIY62" s="2"/>
      <c r="KJA62" s="2"/>
      <c r="KJC62" s="2"/>
      <c r="KJE62" s="2"/>
      <c r="KJG62" s="2"/>
      <c r="KJI62" s="2"/>
      <c r="KJK62" s="2"/>
      <c r="KJM62" s="2"/>
      <c r="KJO62" s="2"/>
      <c r="KJQ62" s="2"/>
      <c r="KJS62" s="2"/>
      <c r="KJU62" s="2"/>
      <c r="KJW62" s="2"/>
      <c r="KJY62" s="2"/>
      <c r="KKA62" s="2"/>
      <c r="KKC62" s="2"/>
      <c r="KKE62" s="2"/>
      <c r="KKG62" s="2"/>
      <c r="KKI62" s="2"/>
      <c r="KKK62" s="2"/>
      <c r="KKM62" s="2"/>
      <c r="KKO62" s="2"/>
      <c r="KKQ62" s="2"/>
      <c r="KKS62" s="2"/>
      <c r="KKU62" s="2"/>
      <c r="KKW62" s="2"/>
      <c r="KKY62" s="2"/>
      <c r="KLA62" s="2"/>
      <c r="KLC62" s="2"/>
      <c r="KLE62" s="2"/>
      <c r="KLG62" s="2"/>
      <c r="KLI62" s="2"/>
      <c r="KLK62" s="2"/>
      <c r="KLM62" s="2"/>
      <c r="KLO62" s="2"/>
      <c r="KLQ62" s="2"/>
      <c r="KLS62" s="2"/>
      <c r="KLU62" s="2"/>
      <c r="KLW62" s="2"/>
      <c r="KLY62" s="2"/>
      <c r="KMA62" s="2"/>
      <c r="KMC62" s="2"/>
      <c r="KME62" s="2"/>
      <c r="KMG62" s="2"/>
      <c r="KMI62" s="2"/>
      <c r="KMK62" s="2"/>
      <c r="KMM62" s="2"/>
      <c r="KMO62" s="2"/>
      <c r="KMQ62" s="2"/>
      <c r="KMS62" s="2"/>
      <c r="KMU62" s="2"/>
      <c r="KMW62" s="2"/>
      <c r="KMY62" s="2"/>
      <c r="KNA62" s="2"/>
      <c r="KNC62" s="2"/>
      <c r="KNE62" s="2"/>
      <c r="KNG62" s="2"/>
      <c r="KNI62" s="2"/>
      <c r="KNK62" s="2"/>
      <c r="KNM62" s="2"/>
      <c r="KNO62" s="2"/>
      <c r="KNQ62" s="2"/>
      <c r="KNS62" s="2"/>
      <c r="KNU62" s="2"/>
      <c r="KNW62" s="2"/>
      <c r="KNY62" s="2"/>
      <c r="KOA62" s="2"/>
      <c r="KOC62" s="2"/>
      <c r="KOE62" s="2"/>
      <c r="KOG62" s="2"/>
      <c r="KOI62" s="2"/>
      <c r="KOK62" s="2"/>
      <c r="KOM62" s="2"/>
      <c r="KOO62" s="2"/>
      <c r="KOQ62" s="2"/>
      <c r="KOS62" s="2"/>
      <c r="KOU62" s="2"/>
      <c r="KOW62" s="2"/>
      <c r="KOY62" s="2"/>
      <c r="KPA62" s="2"/>
      <c r="KPC62" s="2"/>
      <c r="KPE62" s="2"/>
      <c r="KPG62" s="2"/>
      <c r="KPI62" s="2"/>
      <c r="KPK62" s="2"/>
      <c r="KPM62" s="2"/>
      <c r="KPO62" s="2"/>
      <c r="KPQ62" s="2"/>
      <c r="KPS62" s="2"/>
      <c r="KPU62" s="2"/>
      <c r="KPW62" s="2"/>
      <c r="KPY62" s="2"/>
      <c r="KQA62" s="2"/>
      <c r="KQC62" s="2"/>
      <c r="KQE62" s="2"/>
      <c r="KQG62" s="2"/>
      <c r="KQI62" s="2"/>
      <c r="KQK62" s="2"/>
      <c r="KQM62" s="2"/>
      <c r="KQO62" s="2"/>
      <c r="KQQ62" s="2"/>
      <c r="KQS62" s="2"/>
      <c r="KQU62" s="2"/>
      <c r="KQW62" s="2"/>
      <c r="KQY62" s="2"/>
      <c r="KRA62" s="2"/>
      <c r="KRC62" s="2"/>
      <c r="KRE62" s="2"/>
      <c r="KRG62" s="2"/>
      <c r="KRI62" s="2"/>
      <c r="KRK62" s="2"/>
      <c r="KRM62" s="2"/>
      <c r="KRO62" s="2"/>
      <c r="KRQ62" s="2"/>
      <c r="KRS62" s="2"/>
      <c r="KRU62" s="2"/>
      <c r="KRW62" s="2"/>
      <c r="KRY62" s="2"/>
      <c r="KSA62" s="2"/>
      <c r="KSC62" s="2"/>
      <c r="KSE62" s="2"/>
      <c r="KSG62" s="2"/>
      <c r="KSI62" s="2"/>
      <c r="KSK62" s="2"/>
      <c r="KSM62" s="2"/>
      <c r="KSO62" s="2"/>
      <c r="KSQ62" s="2"/>
      <c r="KSS62" s="2"/>
      <c r="KSU62" s="2"/>
      <c r="KSW62" s="2"/>
      <c r="KSY62" s="2"/>
      <c r="KTA62" s="2"/>
      <c r="KTC62" s="2"/>
      <c r="KTE62" s="2"/>
      <c r="KTG62" s="2"/>
      <c r="KTI62" s="2"/>
      <c r="KTK62" s="2"/>
      <c r="KTM62" s="2"/>
      <c r="KTO62" s="2"/>
      <c r="KTQ62" s="2"/>
      <c r="KTS62" s="2"/>
      <c r="KTU62" s="2"/>
      <c r="KTW62" s="2"/>
      <c r="KTY62" s="2"/>
      <c r="KUA62" s="2"/>
      <c r="KUC62" s="2"/>
      <c r="KUE62" s="2"/>
      <c r="KUG62" s="2"/>
      <c r="KUI62" s="2"/>
      <c r="KUK62" s="2"/>
      <c r="KUM62" s="2"/>
      <c r="KUO62" s="2"/>
      <c r="KUQ62" s="2"/>
      <c r="KUS62" s="2"/>
      <c r="KUU62" s="2"/>
      <c r="KUW62" s="2"/>
      <c r="KUY62" s="2"/>
      <c r="KVA62" s="2"/>
      <c r="KVC62" s="2"/>
      <c r="KVE62" s="2"/>
      <c r="KVG62" s="2"/>
      <c r="KVI62" s="2"/>
      <c r="KVK62" s="2"/>
      <c r="KVM62" s="2"/>
      <c r="KVO62" s="2"/>
      <c r="KVQ62" s="2"/>
      <c r="KVS62" s="2"/>
      <c r="KVU62" s="2"/>
      <c r="KVW62" s="2"/>
      <c r="KVY62" s="2"/>
      <c r="KWA62" s="2"/>
      <c r="KWC62" s="2"/>
      <c r="KWE62" s="2"/>
      <c r="KWG62" s="2"/>
      <c r="KWI62" s="2"/>
      <c r="KWK62" s="2"/>
      <c r="KWM62" s="2"/>
      <c r="KWO62" s="2"/>
      <c r="KWQ62" s="2"/>
      <c r="KWS62" s="2"/>
      <c r="KWU62" s="2"/>
      <c r="KWW62" s="2"/>
      <c r="KWY62" s="2"/>
      <c r="KXA62" s="2"/>
      <c r="KXC62" s="2"/>
      <c r="KXE62" s="2"/>
      <c r="KXG62" s="2"/>
      <c r="KXI62" s="2"/>
      <c r="KXK62" s="2"/>
      <c r="KXM62" s="2"/>
      <c r="KXO62" s="2"/>
      <c r="KXQ62" s="2"/>
      <c r="KXS62" s="2"/>
      <c r="KXU62" s="2"/>
      <c r="KXW62" s="2"/>
      <c r="KXY62" s="2"/>
      <c r="KYA62" s="2"/>
      <c r="KYC62" s="2"/>
      <c r="KYE62" s="2"/>
      <c r="KYG62" s="2"/>
      <c r="KYI62" s="2"/>
      <c r="KYK62" s="2"/>
      <c r="KYM62" s="2"/>
      <c r="KYO62" s="2"/>
      <c r="KYQ62" s="2"/>
      <c r="KYS62" s="2"/>
      <c r="KYU62" s="2"/>
      <c r="KYW62" s="2"/>
      <c r="KYY62" s="2"/>
      <c r="KZA62" s="2"/>
      <c r="KZC62" s="2"/>
      <c r="KZE62" s="2"/>
      <c r="KZG62" s="2"/>
      <c r="KZI62" s="2"/>
      <c r="KZK62" s="2"/>
      <c r="KZM62" s="2"/>
      <c r="KZO62" s="2"/>
      <c r="KZQ62" s="2"/>
      <c r="KZS62" s="2"/>
      <c r="KZU62" s="2"/>
      <c r="KZW62" s="2"/>
      <c r="KZY62" s="2"/>
      <c r="LAA62" s="2"/>
      <c r="LAC62" s="2"/>
      <c r="LAE62" s="2"/>
      <c r="LAG62" s="2"/>
      <c r="LAI62" s="2"/>
      <c r="LAK62" s="2"/>
      <c r="LAM62" s="2"/>
      <c r="LAO62" s="2"/>
      <c r="LAQ62" s="2"/>
      <c r="LAS62" s="2"/>
      <c r="LAU62" s="2"/>
      <c r="LAW62" s="2"/>
      <c r="LAY62" s="2"/>
      <c r="LBA62" s="2"/>
      <c r="LBC62" s="2"/>
      <c r="LBE62" s="2"/>
      <c r="LBG62" s="2"/>
      <c r="LBI62" s="2"/>
      <c r="LBK62" s="2"/>
      <c r="LBM62" s="2"/>
      <c r="LBO62" s="2"/>
      <c r="LBQ62" s="2"/>
      <c r="LBS62" s="2"/>
      <c r="LBU62" s="2"/>
      <c r="LBW62" s="2"/>
      <c r="LBY62" s="2"/>
      <c r="LCA62" s="2"/>
      <c r="LCC62" s="2"/>
      <c r="LCE62" s="2"/>
      <c r="LCG62" s="2"/>
      <c r="LCI62" s="2"/>
      <c r="LCK62" s="2"/>
      <c r="LCM62" s="2"/>
      <c r="LCO62" s="2"/>
      <c r="LCQ62" s="2"/>
      <c r="LCS62" s="2"/>
      <c r="LCU62" s="2"/>
      <c r="LCW62" s="2"/>
      <c r="LCY62" s="2"/>
      <c r="LDA62" s="2"/>
      <c r="LDC62" s="2"/>
      <c r="LDE62" s="2"/>
      <c r="LDG62" s="2"/>
      <c r="LDI62" s="2"/>
      <c r="LDK62" s="2"/>
      <c r="LDM62" s="2"/>
      <c r="LDO62" s="2"/>
      <c r="LDQ62" s="2"/>
      <c r="LDS62" s="2"/>
      <c r="LDU62" s="2"/>
      <c r="LDW62" s="2"/>
      <c r="LDY62" s="2"/>
      <c r="LEA62" s="2"/>
      <c r="LEC62" s="2"/>
      <c r="LEE62" s="2"/>
      <c r="LEG62" s="2"/>
      <c r="LEI62" s="2"/>
      <c r="LEK62" s="2"/>
      <c r="LEM62" s="2"/>
      <c r="LEO62" s="2"/>
      <c r="LEQ62" s="2"/>
      <c r="LES62" s="2"/>
      <c r="LEU62" s="2"/>
      <c r="LEW62" s="2"/>
      <c r="LEY62" s="2"/>
      <c r="LFA62" s="2"/>
      <c r="LFC62" s="2"/>
      <c r="LFE62" s="2"/>
      <c r="LFG62" s="2"/>
      <c r="LFI62" s="2"/>
      <c r="LFK62" s="2"/>
      <c r="LFM62" s="2"/>
      <c r="LFO62" s="2"/>
      <c r="LFQ62" s="2"/>
      <c r="LFS62" s="2"/>
      <c r="LFU62" s="2"/>
      <c r="LFW62" s="2"/>
      <c r="LFY62" s="2"/>
      <c r="LGA62" s="2"/>
      <c r="LGC62" s="2"/>
      <c r="LGE62" s="2"/>
      <c r="LGG62" s="2"/>
      <c r="LGI62" s="2"/>
      <c r="LGK62" s="2"/>
      <c r="LGM62" s="2"/>
      <c r="LGO62" s="2"/>
      <c r="LGQ62" s="2"/>
      <c r="LGS62" s="2"/>
      <c r="LGU62" s="2"/>
      <c r="LGW62" s="2"/>
      <c r="LGY62" s="2"/>
      <c r="LHA62" s="2"/>
      <c r="LHC62" s="2"/>
      <c r="LHE62" s="2"/>
      <c r="LHG62" s="2"/>
      <c r="LHI62" s="2"/>
      <c r="LHK62" s="2"/>
      <c r="LHM62" s="2"/>
      <c r="LHO62" s="2"/>
      <c r="LHQ62" s="2"/>
      <c r="LHS62" s="2"/>
      <c r="LHU62" s="2"/>
      <c r="LHW62" s="2"/>
      <c r="LHY62" s="2"/>
      <c r="LIA62" s="2"/>
      <c r="LIC62" s="2"/>
      <c r="LIE62" s="2"/>
      <c r="LIG62" s="2"/>
      <c r="LII62" s="2"/>
      <c r="LIK62" s="2"/>
      <c r="LIM62" s="2"/>
      <c r="LIO62" s="2"/>
      <c r="LIQ62" s="2"/>
      <c r="LIS62" s="2"/>
      <c r="LIU62" s="2"/>
      <c r="LIW62" s="2"/>
      <c r="LIY62" s="2"/>
      <c r="LJA62" s="2"/>
      <c r="LJC62" s="2"/>
      <c r="LJE62" s="2"/>
      <c r="LJG62" s="2"/>
      <c r="LJI62" s="2"/>
      <c r="LJK62" s="2"/>
      <c r="LJM62" s="2"/>
      <c r="LJO62" s="2"/>
      <c r="LJQ62" s="2"/>
      <c r="LJS62" s="2"/>
      <c r="LJU62" s="2"/>
      <c r="LJW62" s="2"/>
      <c r="LJY62" s="2"/>
      <c r="LKA62" s="2"/>
      <c r="LKC62" s="2"/>
      <c r="LKE62" s="2"/>
      <c r="LKG62" s="2"/>
      <c r="LKI62" s="2"/>
      <c r="LKK62" s="2"/>
      <c r="LKM62" s="2"/>
      <c r="LKO62" s="2"/>
      <c r="LKQ62" s="2"/>
      <c r="LKS62" s="2"/>
      <c r="LKU62" s="2"/>
      <c r="LKW62" s="2"/>
      <c r="LKY62" s="2"/>
      <c r="LLA62" s="2"/>
      <c r="LLC62" s="2"/>
      <c r="LLE62" s="2"/>
      <c r="LLG62" s="2"/>
      <c r="LLI62" s="2"/>
      <c r="LLK62" s="2"/>
      <c r="LLM62" s="2"/>
      <c r="LLO62" s="2"/>
      <c r="LLQ62" s="2"/>
      <c r="LLS62" s="2"/>
      <c r="LLU62" s="2"/>
      <c r="LLW62" s="2"/>
      <c r="LLY62" s="2"/>
      <c r="LMA62" s="2"/>
      <c r="LMC62" s="2"/>
      <c r="LME62" s="2"/>
      <c r="LMG62" s="2"/>
      <c r="LMI62" s="2"/>
      <c r="LMK62" s="2"/>
      <c r="LMM62" s="2"/>
      <c r="LMO62" s="2"/>
      <c r="LMQ62" s="2"/>
      <c r="LMS62" s="2"/>
      <c r="LMU62" s="2"/>
      <c r="LMW62" s="2"/>
      <c r="LMY62" s="2"/>
      <c r="LNA62" s="2"/>
      <c r="LNC62" s="2"/>
      <c r="LNE62" s="2"/>
      <c r="LNG62" s="2"/>
      <c r="LNI62" s="2"/>
      <c r="LNK62" s="2"/>
      <c r="LNM62" s="2"/>
      <c r="LNO62" s="2"/>
      <c r="LNQ62" s="2"/>
      <c r="LNS62" s="2"/>
      <c r="LNU62" s="2"/>
      <c r="LNW62" s="2"/>
      <c r="LNY62" s="2"/>
      <c r="LOA62" s="2"/>
      <c r="LOC62" s="2"/>
      <c r="LOE62" s="2"/>
      <c r="LOG62" s="2"/>
      <c r="LOI62" s="2"/>
      <c r="LOK62" s="2"/>
      <c r="LOM62" s="2"/>
      <c r="LOO62" s="2"/>
      <c r="LOQ62" s="2"/>
      <c r="LOS62" s="2"/>
      <c r="LOU62" s="2"/>
      <c r="LOW62" s="2"/>
      <c r="LOY62" s="2"/>
      <c r="LPA62" s="2"/>
      <c r="LPC62" s="2"/>
      <c r="LPE62" s="2"/>
      <c r="LPG62" s="2"/>
      <c r="LPI62" s="2"/>
      <c r="LPK62" s="2"/>
      <c r="LPM62" s="2"/>
      <c r="LPO62" s="2"/>
      <c r="LPQ62" s="2"/>
      <c r="LPS62" s="2"/>
      <c r="LPU62" s="2"/>
      <c r="LPW62" s="2"/>
      <c r="LPY62" s="2"/>
      <c r="LQA62" s="2"/>
      <c r="LQC62" s="2"/>
      <c r="LQE62" s="2"/>
      <c r="LQG62" s="2"/>
      <c r="LQI62" s="2"/>
      <c r="LQK62" s="2"/>
      <c r="LQM62" s="2"/>
      <c r="LQO62" s="2"/>
      <c r="LQQ62" s="2"/>
      <c r="LQS62" s="2"/>
      <c r="LQU62" s="2"/>
      <c r="LQW62" s="2"/>
      <c r="LQY62" s="2"/>
      <c r="LRA62" s="2"/>
      <c r="LRC62" s="2"/>
      <c r="LRE62" s="2"/>
      <c r="LRG62" s="2"/>
      <c r="LRI62" s="2"/>
      <c r="LRK62" s="2"/>
      <c r="LRM62" s="2"/>
      <c r="LRO62" s="2"/>
      <c r="LRQ62" s="2"/>
      <c r="LRS62" s="2"/>
      <c r="LRU62" s="2"/>
      <c r="LRW62" s="2"/>
      <c r="LRY62" s="2"/>
      <c r="LSA62" s="2"/>
      <c r="LSC62" s="2"/>
      <c r="LSE62" s="2"/>
      <c r="LSG62" s="2"/>
      <c r="LSI62" s="2"/>
      <c r="LSK62" s="2"/>
      <c r="LSM62" s="2"/>
      <c r="LSO62" s="2"/>
      <c r="LSQ62" s="2"/>
      <c r="LSS62" s="2"/>
      <c r="LSU62" s="2"/>
      <c r="LSW62" s="2"/>
      <c r="LSY62" s="2"/>
      <c r="LTA62" s="2"/>
      <c r="LTC62" s="2"/>
      <c r="LTE62" s="2"/>
      <c r="LTG62" s="2"/>
      <c r="LTI62" s="2"/>
      <c r="LTK62" s="2"/>
      <c r="LTM62" s="2"/>
      <c r="LTO62" s="2"/>
      <c r="LTQ62" s="2"/>
      <c r="LTS62" s="2"/>
      <c r="LTU62" s="2"/>
      <c r="LTW62" s="2"/>
      <c r="LTY62" s="2"/>
      <c r="LUA62" s="2"/>
      <c r="LUC62" s="2"/>
      <c r="LUE62" s="2"/>
      <c r="LUG62" s="2"/>
      <c r="LUI62" s="2"/>
      <c r="LUK62" s="2"/>
      <c r="LUM62" s="2"/>
      <c r="LUO62" s="2"/>
      <c r="LUQ62" s="2"/>
      <c r="LUS62" s="2"/>
      <c r="LUU62" s="2"/>
      <c r="LUW62" s="2"/>
      <c r="LUY62" s="2"/>
      <c r="LVA62" s="2"/>
      <c r="LVC62" s="2"/>
      <c r="LVE62" s="2"/>
      <c r="LVG62" s="2"/>
      <c r="LVI62" s="2"/>
      <c r="LVK62" s="2"/>
      <c r="LVM62" s="2"/>
      <c r="LVO62" s="2"/>
      <c r="LVQ62" s="2"/>
      <c r="LVS62" s="2"/>
      <c r="LVU62" s="2"/>
      <c r="LVW62" s="2"/>
      <c r="LVY62" s="2"/>
      <c r="LWA62" s="2"/>
      <c r="LWC62" s="2"/>
      <c r="LWE62" s="2"/>
      <c r="LWG62" s="2"/>
      <c r="LWI62" s="2"/>
      <c r="LWK62" s="2"/>
      <c r="LWM62" s="2"/>
      <c r="LWO62" s="2"/>
      <c r="LWQ62" s="2"/>
      <c r="LWS62" s="2"/>
      <c r="LWU62" s="2"/>
      <c r="LWW62" s="2"/>
      <c r="LWY62" s="2"/>
      <c r="LXA62" s="2"/>
      <c r="LXC62" s="2"/>
      <c r="LXE62" s="2"/>
      <c r="LXG62" s="2"/>
      <c r="LXI62" s="2"/>
      <c r="LXK62" s="2"/>
      <c r="LXM62" s="2"/>
      <c r="LXO62" s="2"/>
      <c r="LXQ62" s="2"/>
      <c r="LXS62" s="2"/>
      <c r="LXU62" s="2"/>
      <c r="LXW62" s="2"/>
      <c r="LXY62" s="2"/>
      <c r="LYA62" s="2"/>
      <c r="LYC62" s="2"/>
      <c r="LYE62" s="2"/>
      <c r="LYG62" s="2"/>
      <c r="LYI62" s="2"/>
      <c r="LYK62" s="2"/>
      <c r="LYM62" s="2"/>
      <c r="LYO62" s="2"/>
      <c r="LYQ62" s="2"/>
      <c r="LYS62" s="2"/>
      <c r="LYU62" s="2"/>
      <c r="LYW62" s="2"/>
      <c r="LYY62" s="2"/>
      <c r="LZA62" s="2"/>
      <c r="LZC62" s="2"/>
      <c r="LZE62" s="2"/>
      <c r="LZG62" s="2"/>
      <c r="LZI62" s="2"/>
      <c r="LZK62" s="2"/>
      <c r="LZM62" s="2"/>
      <c r="LZO62" s="2"/>
      <c r="LZQ62" s="2"/>
      <c r="LZS62" s="2"/>
      <c r="LZU62" s="2"/>
      <c r="LZW62" s="2"/>
      <c r="LZY62" s="2"/>
      <c r="MAA62" s="2"/>
      <c r="MAC62" s="2"/>
      <c r="MAE62" s="2"/>
      <c r="MAG62" s="2"/>
      <c r="MAI62" s="2"/>
      <c r="MAK62" s="2"/>
      <c r="MAM62" s="2"/>
      <c r="MAO62" s="2"/>
      <c r="MAQ62" s="2"/>
      <c r="MAS62" s="2"/>
      <c r="MAU62" s="2"/>
      <c r="MAW62" s="2"/>
      <c r="MAY62" s="2"/>
      <c r="MBA62" s="2"/>
      <c r="MBC62" s="2"/>
      <c r="MBE62" s="2"/>
      <c r="MBG62" s="2"/>
      <c r="MBI62" s="2"/>
      <c r="MBK62" s="2"/>
      <c r="MBM62" s="2"/>
      <c r="MBO62" s="2"/>
      <c r="MBQ62" s="2"/>
      <c r="MBS62" s="2"/>
      <c r="MBU62" s="2"/>
      <c r="MBW62" s="2"/>
      <c r="MBY62" s="2"/>
      <c r="MCA62" s="2"/>
      <c r="MCC62" s="2"/>
      <c r="MCE62" s="2"/>
      <c r="MCG62" s="2"/>
      <c r="MCI62" s="2"/>
      <c r="MCK62" s="2"/>
      <c r="MCM62" s="2"/>
      <c r="MCO62" s="2"/>
      <c r="MCQ62" s="2"/>
      <c r="MCS62" s="2"/>
      <c r="MCU62" s="2"/>
      <c r="MCW62" s="2"/>
      <c r="MCY62" s="2"/>
      <c r="MDA62" s="2"/>
      <c r="MDC62" s="2"/>
      <c r="MDE62" s="2"/>
      <c r="MDG62" s="2"/>
      <c r="MDI62" s="2"/>
      <c r="MDK62" s="2"/>
      <c r="MDM62" s="2"/>
      <c r="MDO62" s="2"/>
      <c r="MDQ62" s="2"/>
      <c r="MDS62" s="2"/>
      <c r="MDU62" s="2"/>
      <c r="MDW62" s="2"/>
      <c r="MDY62" s="2"/>
      <c r="MEA62" s="2"/>
      <c r="MEC62" s="2"/>
      <c r="MEE62" s="2"/>
      <c r="MEG62" s="2"/>
      <c r="MEI62" s="2"/>
      <c r="MEK62" s="2"/>
      <c r="MEM62" s="2"/>
      <c r="MEO62" s="2"/>
      <c r="MEQ62" s="2"/>
      <c r="MES62" s="2"/>
      <c r="MEU62" s="2"/>
      <c r="MEW62" s="2"/>
      <c r="MEY62" s="2"/>
      <c r="MFA62" s="2"/>
      <c r="MFC62" s="2"/>
      <c r="MFE62" s="2"/>
      <c r="MFG62" s="2"/>
      <c r="MFI62" s="2"/>
      <c r="MFK62" s="2"/>
      <c r="MFM62" s="2"/>
      <c r="MFO62" s="2"/>
      <c r="MFQ62" s="2"/>
      <c r="MFS62" s="2"/>
      <c r="MFU62" s="2"/>
      <c r="MFW62" s="2"/>
      <c r="MFY62" s="2"/>
      <c r="MGA62" s="2"/>
      <c r="MGC62" s="2"/>
      <c r="MGE62" s="2"/>
      <c r="MGG62" s="2"/>
      <c r="MGI62" s="2"/>
      <c r="MGK62" s="2"/>
      <c r="MGM62" s="2"/>
      <c r="MGO62" s="2"/>
      <c r="MGQ62" s="2"/>
      <c r="MGS62" s="2"/>
      <c r="MGU62" s="2"/>
      <c r="MGW62" s="2"/>
      <c r="MGY62" s="2"/>
      <c r="MHA62" s="2"/>
      <c r="MHC62" s="2"/>
      <c r="MHE62" s="2"/>
      <c r="MHG62" s="2"/>
      <c r="MHI62" s="2"/>
      <c r="MHK62" s="2"/>
      <c r="MHM62" s="2"/>
      <c r="MHO62" s="2"/>
      <c r="MHQ62" s="2"/>
      <c r="MHS62" s="2"/>
      <c r="MHU62" s="2"/>
      <c r="MHW62" s="2"/>
      <c r="MHY62" s="2"/>
      <c r="MIA62" s="2"/>
      <c r="MIC62" s="2"/>
      <c r="MIE62" s="2"/>
      <c r="MIG62" s="2"/>
      <c r="MII62" s="2"/>
      <c r="MIK62" s="2"/>
      <c r="MIM62" s="2"/>
      <c r="MIO62" s="2"/>
      <c r="MIQ62" s="2"/>
      <c r="MIS62" s="2"/>
      <c r="MIU62" s="2"/>
      <c r="MIW62" s="2"/>
      <c r="MIY62" s="2"/>
      <c r="MJA62" s="2"/>
      <c r="MJC62" s="2"/>
      <c r="MJE62" s="2"/>
      <c r="MJG62" s="2"/>
      <c r="MJI62" s="2"/>
      <c r="MJK62" s="2"/>
      <c r="MJM62" s="2"/>
      <c r="MJO62" s="2"/>
      <c r="MJQ62" s="2"/>
      <c r="MJS62" s="2"/>
      <c r="MJU62" s="2"/>
      <c r="MJW62" s="2"/>
      <c r="MJY62" s="2"/>
      <c r="MKA62" s="2"/>
      <c r="MKC62" s="2"/>
      <c r="MKE62" s="2"/>
      <c r="MKG62" s="2"/>
      <c r="MKI62" s="2"/>
      <c r="MKK62" s="2"/>
      <c r="MKM62" s="2"/>
      <c r="MKO62" s="2"/>
      <c r="MKQ62" s="2"/>
      <c r="MKS62" s="2"/>
      <c r="MKU62" s="2"/>
      <c r="MKW62" s="2"/>
      <c r="MKY62" s="2"/>
      <c r="MLA62" s="2"/>
      <c r="MLC62" s="2"/>
      <c r="MLE62" s="2"/>
      <c r="MLG62" s="2"/>
      <c r="MLI62" s="2"/>
      <c r="MLK62" s="2"/>
      <c r="MLM62" s="2"/>
      <c r="MLO62" s="2"/>
      <c r="MLQ62" s="2"/>
      <c r="MLS62" s="2"/>
      <c r="MLU62" s="2"/>
      <c r="MLW62" s="2"/>
      <c r="MLY62" s="2"/>
      <c r="MMA62" s="2"/>
      <c r="MMC62" s="2"/>
      <c r="MME62" s="2"/>
      <c r="MMG62" s="2"/>
      <c r="MMI62" s="2"/>
      <c r="MMK62" s="2"/>
      <c r="MMM62" s="2"/>
      <c r="MMO62" s="2"/>
      <c r="MMQ62" s="2"/>
      <c r="MMS62" s="2"/>
      <c r="MMU62" s="2"/>
      <c r="MMW62" s="2"/>
      <c r="MMY62" s="2"/>
      <c r="MNA62" s="2"/>
      <c r="MNC62" s="2"/>
      <c r="MNE62" s="2"/>
      <c r="MNG62" s="2"/>
      <c r="MNI62" s="2"/>
      <c r="MNK62" s="2"/>
      <c r="MNM62" s="2"/>
      <c r="MNO62" s="2"/>
      <c r="MNQ62" s="2"/>
      <c r="MNS62" s="2"/>
      <c r="MNU62" s="2"/>
      <c r="MNW62" s="2"/>
      <c r="MNY62" s="2"/>
      <c r="MOA62" s="2"/>
      <c r="MOC62" s="2"/>
      <c r="MOE62" s="2"/>
      <c r="MOG62" s="2"/>
      <c r="MOI62" s="2"/>
      <c r="MOK62" s="2"/>
      <c r="MOM62" s="2"/>
      <c r="MOO62" s="2"/>
      <c r="MOQ62" s="2"/>
      <c r="MOS62" s="2"/>
      <c r="MOU62" s="2"/>
      <c r="MOW62" s="2"/>
      <c r="MOY62" s="2"/>
      <c r="MPA62" s="2"/>
      <c r="MPC62" s="2"/>
      <c r="MPE62" s="2"/>
      <c r="MPG62" s="2"/>
      <c r="MPI62" s="2"/>
      <c r="MPK62" s="2"/>
      <c r="MPM62" s="2"/>
      <c r="MPO62" s="2"/>
      <c r="MPQ62" s="2"/>
      <c r="MPS62" s="2"/>
      <c r="MPU62" s="2"/>
      <c r="MPW62" s="2"/>
      <c r="MPY62" s="2"/>
      <c r="MQA62" s="2"/>
      <c r="MQC62" s="2"/>
      <c r="MQE62" s="2"/>
      <c r="MQG62" s="2"/>
      <c r="MQI62" s="2"/>
      <c r="MQK62" s="2"/>
      <c r="MQM62" s="2"/>
      <c r="MQO62" s="2"/>
      <c r="MQQ62" s="2"/>
      <c r="MQS62" s="2"/>
      <c r="MQU62" s="2"/>
      <c r="MQW62" s="2"/>
      <c r="MQY62" s="2"/>
      <c r="MRA62" s="2"/>
      <c r="MRC62" s="2"/>
      <c r="MRE62" s="2"/>
      <c r="MRG62" s="2"/>
      <c r="MRI62" s="2"/>
      <c r="MRK62" s="2"/>
      <c r="MRM62" s="2"/>
      <c r="MRO62" s="2"/>
      <c r="MRQ62" s="2"/>
      <c r="MRS62" s="2"/>
      <c r="MRU62" s="2"/>
      <c r="MRW62" s="2"/>
      <c r="MRY62" s="2"/>
      <c r="MSA62" s="2"/>
      <c r="MSC62" s="2"/>
      <c r="MSE62" s="2"/>
      <c r="MSG62" s="2"/>
      <c r="MSI62" s="2"/>
      <c r="MSK62" s="2"/>
      <c r="MSM62" s="2"/>
      <c r="MSO62" s="2"/>
      <c r="MSQ62" s="2"/>
      <c r="MSS62" s="2"/>
      <c r="MSU62" s="2"/>
      <c r="MSW62" s="2"/>
      <c r="MSY62" s="2"/>
      <c r="MTA62" s="2"/>
      <c r="MTC62" s="2"/>
      <c r="MTE62" s="2"/>
      <c r="MTG62" s="2"/>
      <c r="MTI62" s="2"/>
      <c r="MTK62" s="2"/>
      <c r="MTM62" s="2"/>
      <c r="MTO62" s="2"/>
      <c r="MTQ62" s="2"/>
      <c r="MTS62" s="2"/>
      <c r="MTU62" s="2"/>
      <c r="MTW62" s="2"/>
      <c r="MTY62" s="2"/>
      <c r="MUA62" s="2"/>
      <c r="MUC62" s="2"/>
      <c r="MUE62" s="2"/>
      <c r="MUG62" s="2"/>
      <c r="MUI62" s="2"/>
      <c r="MUK62" s="2"/>
      <c r="MUM62" s="2"/>
      <c r="MUO62" s="2"/>
      <c r="MUQ62" s="2"/>
      <c r="MUS62" s="2"/>
      <c r="MUU62" s="2"/>
      <c r="MUW62" s="2"/>
      <c r="MUY62" s="2"/>
      <c r="MVA62" s="2"/>
      <c r="MVC62" s="2"/>
      <c r="MVE62" s="2"/>
      <c r="MVG62" s="2"/>
      <c r="MVI62" s="2"/>
      <c r="MVK62" s="2"/>
      <c r="MVM62" s="2"/>
      <c r="MVO62" s="2"/>
      <c r="MVQ62" s="2"/>
      <c r="MVS62" s="2"/>
      <c r="MVU62" s="2"/>
      <c r="MVW62" s="2"/>
      <c r="MVY62" s="2"/>
      <c r="MWA62" s="2"/>
      <c r="MWC62" s="2"/>
      <c r="MWE62" s="2"/>
      <c r="MWG62" s="2"/>
      <c r="MWI62" s="2"/>
      <c r="MWK62" s="2"/>
      <c r="MWM62" s="2"/>
      <c r="MWO62" s="2"/>
      <c r="MWQ62" s="2"/>
      <c r="MWS62" s="2"/>
      <c r="MWU62" s="2"/>
      <c r="MWW62" s="2"/>
      <c r="MWY62" s="2"/>
      <c r="MXA62" s="2"/>
      <c r="MXC62" s="2"/>
      <c r="MXE62" s="2"/>
      <c r="MXG62" s="2"/>
      <c r="MXI62" s="2"/>
      <c r="MXK62" s="2"/>
      <c r="MXM62" s="2"/>
      <c r="MXO62" s="2"/>
      <c r="MXQ62" s="2"/>
      <c r="MXS62" s="2"/>
      <c r="MXU62" s="2"/>
      <c r="MXW62" s="2"/>
      <c r="MXY62" s="2"/>
      <c r="MYA62" s="2"/>
      <c r="MYC62" s="2"/>
      <c r="MYE62" s="2"/>
      <c r="MYG62" s="2"/>
      <c r="MYI62" s="2"/>
      <c r="MYK62" s="2"/>
      <c r="MYM62" s="2"/>
      <c r="MYO62" s="2"/>
      <c r="MYQ62" s="2"/>
      <c r="MYS62" s="2"/>
      <c r="MYU62" s="2"/>
      <c r="MYW62" s="2"/>
      <c r="MYY62" s="2"/>
      <c r="MZA62" s="2"/>
      <c r="MZC62" s="2"/>
      <c r="MZE62" s="2"/>
      <c r="MZG62" s="2"/>
      <c r="MZI62" s="2"/>
      <c r="MZK62" s="2"/>
      <c r="MZM62" s="2"/>
      <c r="MZO62" s="2"/>
      <c r="MZQ62" s="2"/>
      <c r="MZS62" s="2"/>
      <c r="MZU62" s="2"/>
      <c r="MZW62" s="2"/>
      <c r="MZY62" s="2"/>
      <c r="NAA62" s="2"/>
      <c r="NAC62" s="2"/>
      <c r="NAE62" s="2"/>
      <c r="NAG62" s="2"/>
      <c r="NAI62" s="2"/>
      <c r="NAK62" s="2"/>
      <c r="NAM62" s="2"/>
      <c r="NAO62" s="2"/>
      <c r="NAQ62" s="2"/>
      <c r="NAS62" s="2"/>
      <c r="NAU62" s="2"/>
      <c r="NAW62" s="2"/>
      <c r="NAY62" s="2"/>
      <c r="NBA62" s="2"/>
      <c r="NBC62" s="2"/>
      <c r="NBE62" s="2"/>
      <c r="NBG62" s="2"/>
      <c r="NBI62" s="2"/>
      <c r="NBK62" s="2"/>
      <c r="NBM62" s="2"/>
      <c r="NBO62" s="2"/>
      <c r="NBQ62" s="2"/>
      <c r="NBS62" s="2"/>
      <c r="NBU62" s="2"/>
      <c r="NBW62" s="2"/>
      <c r="NBY62" s="2"/>
      <c r="NCA62" s="2"/>
      <c r="NCC62" s="2"/>
      <c r="NCE62" s="2"/>
      <c r="NCG62" s="2"/>
      <c r="NCI62" s="2"/>
      <c r="NCK62" s="2"/>
      <c r="NCM62" s="2"/>
      <c r="NCO62" s="2"/>
      <c r="NCQ62" s="2"/>
      <c r="NCS62" s="2"/>
      <c r="NCU62" s="2"/>
      <c r="NCW62" s="2"/>
      <c r="NCY62" s="2"/>
      <c r="NDA62" s="2"/>
      <c r="NDC62" s="2"/>
      <c r="NDE62" s="2"/>
      <c r="NDG62" s="2"/>
      <c r="NDI62" s="2"/>
      <c r="NDK62" s="2"/>
      <c r="NDM62" s="2"/>
      <c r="NDO62" s="2"/>
      <c r="NDQ62" s="2"/>
      <c r="NDS62" s="2"/>
      <c r="NDU62" s="2"/>
      <c r="NDW62" s="2"/>
      <c r="NDY62" s="2"/>
      <c r="NEA62" s="2"/>
      <c r="NEC62" s="2"/>
      <c r="NEE62" s="2"/>
      <c r="NEG62" s="2"/>
      <c r="NEI62" s="2"/>
      <c r="NEK62" s="2"/>
      <c r="NEM62" s="2"/>
      <c r="NEO62" s="2"/>
      <c r="NEQ62" s="2"/>
      <c r="NES62" s="2"/>
      <c r="NEU62" s="2"/>
      <c r="NEW62" s="2"/>
      <c r="NEY62" s="2"/>
      <c r="NFA62" s="2"/>
      <c r="NFC62" s="2"/>
      <c r="NFE62" s="2"/>
      <c r="NFG62" s="2"/>
      <c r="NFI62" s="2"/>
      <c r="NFK62" s="2"/>
      <c r="NFM62" s="2"/>
      <c r="NFO62" s="2"/>
      <c r="NFQ62" s="2"/>
      <c r="NFS62" s="2"/>
      <c r="NFU62" s="2"/>
      <c r="NFW62" s="2"/>
      <c r="NFY62" s="2"/>
      <c r="NGA62" s="2"/>
      <c r="NGC62" s="2"/>
      <c r="NGE62" s="2"/>
      <c r="NGG62" s="2"/>
      <c r="NGI62" s="2"/>
      <c r="NGK62" s="2"/>
      <c r="NGM62" s="2"/>
      <c r="NGO62" s="2"/>
      <c r="NGQ62" s="2"/>
      <c r="NGS62" s="2"/>
      <c r="NGU62" s="2"/>
      <c r="NGW62" s="2"/>
      <c r="NGY62" s="2"/>
      <c r="NHA62" s="2"/>
      <c r="NHC62" s="2"/>
      <c r="NHE62" s="2"/>
      <c r="NHG62" s="2"/>
      <c r="NHI62" s="2"/>
      <c r="NHK62" s="2"/>
      <c r="NHM62" s="2"/>
      <c r="NHO62" s="2"/>
      <c r="NHQ62" s="2"/>
      <c r="NHS62" s="2"/>
      <c r="NHU62" s="2"/>
      <c r="NHW62" s="2"/>
      <c r="NHY62" s="2"/>
      <c r="NIA62" s="2"/>
      <c r="NIC62" s="2"/>
      <c r="NIE62" s="2"/>
      <c r="NIG62" s="2"/>
      <c r="NII62" s="2"/>
      <c r="NIK62" s="2"/>
      <c r="NIM62" s="2"/>
      <c r="NIO62" s="2"/>
      <c r="NIQ62" s="2"/>
      <c r="NIS62" s="2"/>
      <c r="NIU62" s="2"/>
      <c r="NIW62" s="2"/>
      <c r="NIY62" s="2"/>
      <c r="NJA62" s="2"/>
      <c r="NJC62" s="2"/>
      <c r="NJE62" s="2"/>
      <c r="NJG62" s="2"/>
      <c r="NJI62" s="2"/>
      <c r="NJK62" s="2"/>
      <c r="NJM62" s="2"/>
      <c r="NJO62" s="2"/>
      <c r="NJQ62" s="2"/>
      <c r="NJS62" s="2"/>
      <c r="NJU62" s="2"/>
      <c r="NJW62" s="2"/>
      <c r="NJY62" s="2"/>
      <c r="NKA62" s="2"/>
      <c r="NKC62" s="2"/>
      <c r="NKE62" s="2"/>
      <c r="NKG62" s="2"/>
      <c r="NKI62" s="2"/>
      <c r="NKK62" s="2"/>
      <c r="NKM62" s="2"/>
      <c r="NKO62" s="2"/>
      <c r="NKQ62" s="2"/>
      <c r="NKS62" s="2"/>
      <c r="NKU62" s="2"/>
      <c r="NKW62" s="2"/>
      <c r="NKY62" s="2"/>
      <c r="NLA62" s="2"/>
      <c r="NLC62" s="2"/>
      <c r="NLE62" s="2"/>
      <c r="NLG62" s="2"/>
      <c r="NLI62" s="2"/>
      <c r="NLK62" s="2"/>
      <c r="NLM62" s="2"/>
      <c r="NLO62" s="2"/>
      <c r="NLQ62" s="2"/>
      <c r="NLS62" s="2"/>
      <c r="NLU62" s="2"/>
      <c r="NLW62" s="2"/>
      <c r="NLY62" s="2"/>
      <c r="NMA62" s="2"/>
      <c r="NMC62" s="2"/>
      <c r="NME62" s="2"/>
      <c r="NMG62" s="2"/>
      <c r="NMI62" s="2"/>
      <c r="NMK62" s="2"/>
      <c r="NMM62" s="2"/>
      <c r="NMO62" s="2"/>
      <c r="NMQ62" s="2"/>
      <c r="NMS62" s="2"/>
      <c r="NMU62" s="2"/>
      <c r="NMW62" s="2"/>
      <c r="NMY62" s="2"/>
      <c r="NNA62" s="2"/>
      <c r="NNC62" s="2"/>
      <c r="NNE62" s="2"/>
      <c r="NNG62" s="2"/>
      <c r="NNI62" s="2"/>
      <c r="NNK62" s="2"/>
      <c r="NNM62" s="2"/>
      <c r="NNO62" s="2"/>
      <c r="NNQ62" s="2"/>
      <c r="NNS62" s="2"/>
      <c r="NNU62" s="2"/>
      <c r="NNW62" s="2"/>
      <c r="NNY62" s="2"/>
      <c r="NOA62" s="2"/>
      <c r="NOC62" s="2"/>
      <c r="NOE62" s="2"/>
      <c r="NOG62" s="2"/>
      <c r="NOI62" s="2"/>
      <c r="NOK62" s="2"/>
      <c r="NOM62" s="2"/>
      <c r="NOO62" s="2"/>
      <c r="NOQ62" s="2"/>
      <c r="NOS62" s="2"/>
      <c r="NOU62" s="2"/>
      <c r="NOW62" s="2"/>
      <c r="NOY62" s="2"/>
      <c r="NPA62" s="2"/>
      <c r="NPC62" s="2"/>
      <c r="NPE62" s="2"/>
      <c r="NPG62" s="2"/>
      <c r="NPI62" s="2"/>
      <c r="NPK62" s="2"/>
      <c r="NPM62" s="2"/>
      <c r="NPO62" s="2"/>
      <c r="NPQ62" s="2"/>
      <c r="NPS62" s="2"/>
      <c r="NPU62" s="2"/>
      <c r="NPW62" s="2"/>
      <c r="NPY62" s="2"/>
      <c r="NQA62" s="2"/>
      <c r="NQC62" s="2"/>
      <c r="NQE62" s="2"/>
      <c r="NQG62" s="2"/>
      <c r="NQI62" s="2"/>
      <c r="NQK62" s="2"/>
      <c r="NQM62" s="2"/>
      <c r="NQO62" s="2"/>
      <c r="NQQ62" s="2"/>
      <c r="NQS62" s="2"/>
      <c r="NQU62" s="2"/>
      <c r="NQW62" s="2"/>
      <c r="NQY62" s="2"/>
      <c r="NRA62" s="2"/>
      <c r="NRC62" s="2"/>
      <c r="NRE62" s="2"/>
      <c r="NRG62" s="2"/>
      <c r="NRI62" s="2"/>
      <c r="NRK62" s="2"/>
      <c r="NRM62" s="2"/>
      <c r="NRO62" s="2"/>
      <c r="NRQ62" s="2"/>
      <c r="NRS62" s="2"/>
      <c r="NRU62" s="2"/>
      <c r="NRW62" s="2"/>
      <c r="NRY62" s="2"/>
      <c r="NSA62" s="2"/>
      <c r="NSC62" s="2"/>
      <c r="NSE62" s="2"/>
      <c r="NSG62" s="2"/>
      <c r="NSI62" s="2"/>
      <c r="NSK62" s="2"/>
      <c r="NSM62" s="2"/>
      <c r="NSO62" s="2"/>
      <c r="NSQ62" s="2"/>
      <c r="NSS62" s="2"/>
      <c r="NSU62" s="2"/>
      <c r="NSW62" s="2"/>
      <c r="NSY62" s="2"/>
      <c r="NTA62" s="2"/>
      <c r="NTC62" s="2"/>
      <c r="NTE62" s="2"/>
      <c r="NTG62" s="2"/>
      <c r="NTI62" s="2"/>
      <c r="NTK62" s="2"/>
      <c r="NTM62" s="2"/>
      <c r="NTO62" s="2"/>
      <c r="NTQ62" s="2"/>
      <c r="NTS62" s="2"/>
      <c r="NTU62" s="2"/>
      <c r="NTW62" s="2"/>
      <c r="NTY62" s="2"/>
      <c r="NUA62" s="2"/>
      <c r="NUC62" s="2"/>
      <c r="NUE62" s="2"/>
      <c r="NUG62" s="2"/>
      <c r="NUI62" s="2"/>
      <c r="NUK62" s="2"/>
      <c r="NUM62" s="2"/>
      <c r="NUO62" s="2"/>
      <c r="NUQ62" s="2"/>
      <c r="NUS62" s="2"/>
      <c r="NUU62" s="2"/>
      <c r="NUW62" s="2"/>
      <c r="NUY62" s="2"/>
      <c r="NVA62" s="2"/>
      <c r="NVC62" s="2"/>
      <c r="NVE62" s="2"/>
      <c r="NVG62" s="2"/>
      <c r="NVI62" s="2"/>
      <c r="NVK62" s="2"/>
      <c r="NVM62" s="2"/>
      <c r="NVO62" s="2"/>
      <c r="NVQ62" s="2"/>
      <c r="NVS62" s="2"/>
      <c r="NVU62" s="2"/>
      <c r="NVW62" s="2"/>
      <c r="NVY62" s="2"/>
      <c r="NWA62" s="2"/>
      <c r="NWC62" s="2"/>
      <c r="NWE62" s="2"/>
      <c r="NWG62" s="2"/>
      <c r="NWI62" s="2"/>
      <c r="NWK62" s="2"/>
      <c r="NWM62" s="2"/>
      <c r="NWO62" s="2"/>
      <c r="NWQ62" s="2"/>
      <c r="NWS62" s="2"/>
      <c r="NWU62" s="2"/>
      <c r="NWW62" s="2"/>
      <c r="NWY62" s="2"/>
      <c r="NXA62" s="2"/>
      <c r="NXC62" s="2"/>
      <c r="NXE62" s="2"/>
      <c r="NXG62" s="2"/>
      <c r="NXI62" s="2"/>
      <c r="NXK62" s="2"/>
      <c r="NXM62" s="2"/>
      <c r="NXO62" s="2"/>
      <c r="NXQ62" s="2"/>
      <c r="NXS62" s="2"/>
      <c r="NXU62" s="2"/>
      <c r="NXW62" s="2"/>
      <c r="NXY62" s="2"/>
      <c r="NYA62" s="2"/>
      <c r="NYC62" s="2"/>
      <c r="NYE62" s="2"/>
      <c r="NYG62" s="2"/>
      <c r="NYI62" s="2"/>
      <c r="NYK62" s="2"/>
      <c r="NYM62" s="2"/>
      <c r="NYO62" s="2"/>
      <c r="NYQ62" s="2"/>
      <c r="NYS62" s="2"/>
      <c r="NYU62" s="2"/>
      <c r="NYW62" s="2"/>
      <c r="NYY62" s="2"/>
      <c r="NZA62" s="2"/>
      <c r="NZC62" s="2"/>
      <c r="NZE62" s="2"/>
      <c r="NZG62" s="2"/>
      <c r="NZI62" s="2"/>
      <c r="NZK62" s="2"/>
      <c r="NZM62" s="2"/>
      <c r="NZO62" s="2"/>
      <c r="NZQ62" s="2"/>
      <c r="NZS62" s="2"/>
      <c r="NZU62" s="2"/>
      <c r="NZW62" s="2"/>
      <c r="NZY62" s="2"/>
      <c r="OAA62" s="2"/>
      <c r="OAC62" s="2"/>
      <c r="OAE62" s="2"/>
      <c r="OAG62" s="2"/>
      <c r="OAI62" s="2"/>
      <c r="OAK62" s="2"/>
      <c r="OAM62" s="2"/>
      <c r="OAO62" s="2"/>
      <c r="OAQ62" s="2"/>
      <c r="OAS62" s="2"/>
      <c r="OAU62" s="2"/>
      <c r="OAW62" s="2"/>
      <c r="OAY62" s="2"/>
      <c r="OBA62" s="2"/>
      <c r="OBC62" s="2"/>
      <c r="OBE62" s="2"/>
      <c r="OBG62" s="2"/>
      <c r="OBI62" s="2"/>
      <c r="OBK62" s="2"/>
      <c r="OBM62" s="2"/>
      <c r="OBO62" s="2"/>
      <c r="OBQ62" s="2"/>
      <c r="OBS62" s="2"/>
      <c r="OBU62" s="2"/>
      <c r="OBW62" s="2"/>
      <c r="OBY62" s="2"/>
      <c r="OCA62" s="2"/>
      <c r="OCC62" s="2"/>
      <c r="OCE62" s="2"/>
      <c r="OCG62" s="2"/>
      <c r="OCI62" s="2"/>
      <c r="OCK62" s="2"/>
      <c r="OCM62" s="2"/>
      <c r="OCO62" s="2"/>
      <c r="OCQ62" s="2"/>
      <c r="OCS62" s="2"/>
      <c r="OCU62" s="2"/>
      <c r="OCW62" s="2"/>
      <c r="OCY62" s="2"/>
      <c r="ODA62" s="2"/>
      <c r="ODC62" s="2"/>
      <c r="ODE62" s="2"/>
      <c r="ODG62" s="2"/>
      <c r="ODI62" s="2"/>
      <c r="ODK62" s="2"/>
      <c r="ODM62" s="2"/>
      <c r="ODO62" s="2"/>
      <c r="ODQ62" s="2"/>
      <c r="ODS62" s="2"/>
      <c r="ODU62" s="2"/>
      <c r="ODW62" s="2"/>
      <c r="ODY62" s="2"/>
      <c r="OEA62" s="2"/>
      <c r="OEC62" s="2"/>
      <c r="OEE62" s="2"/>
      <c r="OEG62" s="2"/>
      <c r="OEI62" s="2"/>
      <c r="OEK62" s="2"/>
      <c r="OEM62" s="2"/>
      <c r="OEO62" s="2"/>
      <c r="OEQ62" s="2"/>
      <c r="OES62" s="2"/>
      <c r="OEU62" s="2"/>
      <c r="OEW62" s="2"/>
      <c r="OEY62" s="2"/>
      <c r="OFA62" s="2"/>
      <c r="OFC62" s="2"/>
      <c r="OFE62" s="2"/>
      <c r="OFG62" s="2"/>
      <c r="OFI62" s="2"/>
      <c r="OFK62" s="2"/>
      <c r="OFM62" s="2"/>
      <c r="OFO62" s="2"/>
      <c r="OFQ62" s="2"/>
      <c r="OFS62" s="2"/>
      <c r="OFU62" s="2"/>
      <c r="OFW62" s="2"/>
      <c r="OFY62" s="2"/>
      <c r="OGA62" s="2"/>
      <c r="OGC62" s="2"/>
      <c r="OGE62" s="2"/>
      <c r="OGG62" s="2"/>
      <c r="OGI62" s="2"/>
      <c r="OGK62" s="2"/>
      <c r="OGM62" s="2"/>
      <c r="OGO62" s="2"/>
      <c r="OGQ62" s="2"/>
      <c r="OGS62" s="2"/>
      <c r="OGU62" s="2"/>
      <c r="OGW62" s="2"/>
      <c r="OGY62" s="2"/>
      <c r="OHA62" s="2"/>
      <c r="OHC62" s="2"/>
      <c r="OHE62" s="2"/>
      <c r="OHG62" s="2"/>
      <c r="OHI62" s="2"/>
      <c r="OHK62" s="2"/>
      <c r="OHM62" s="2"/>
      <c r="OHO62" s="2"/>
      <c r="OHQ62" s="2"/>
      <c r="OHS62" s="2"/>
      <c r="OHU62" s="2"/>
      <c r="OHW62" s="2"/>
      <c r="OHY62" s="2"/>
      <c r="OIA62" s="2"/>
      <c r="OIC62" s="2"/>
      <c r="OIE62" s="2"/>
      <c r="OIG62" s="2"/>
      <c r="OII62" s="2"/>
      <c r="OIK62" s="2"/>
      <c r="OIM62" s="2"/>
      <c r="OIO62" s="2"/>
      <c r="OIQ62" s="2"/>
      <c r="OIS62" s="2"/>
      <c r="OIU62" s="2"/>
      <c r="OIW62" s="2"/>
      <c r="OIY62" s="2"/>
      <c r="OJA62" s="2"/>
      <c r="OJC62" s="2"/>
      <c r="OJE62" s="2"/>
      <c r="OJG62" s="2"/>
      <c r="OJI62" s="2"/>
      <c r="OJK62" s="2"/>
      <c r="OJM62" s="2"/>
      <c r="OJO62" s="2"/>
      <c r="OJQ62" s="2"/>
      <c r="OJS62" s="2"/>
      <c r="OJU62" s="2"/>
      <c r="OJW62" s="2"/>
      <c r="OJY62" s="2"/>
      <c r="OKA62" s="2"/>
      <c r="OKC62" s="2"/>
      <c r="OKE62" s="2"/>
      <c r="OKG62" s="2"/>
      <c r="OKI62" s="2"/>
      <c r="OKK62" s="2"/>
      <c r="OKM62" s="2"/>
      <c r="OKO62" s="2"/>
      <c r="OKQ62" s="2"/>
      <c r="OKS62" s="2"/>
      <c r="OKU62" s="2"/>
      <c r="OKW62" s="2"/>
      <c r="OKY62" s="2"/>
      <c r="OLA62" s="2"/>
      <c r="OLC62" s="2"/>
      <c r="OLE62" s="2"/>
      <c r="OLG62" s="2"/>
      <c r="OLI62" s="2"/>
      <c r="OLK62" s="2"/>
      <c r="OLM62" s="2"/>
      <c r="OLO62" s="2"/>
      <c r="OLQ62" s="2"/>
      <c r="OLS62" s="2"/>
      <c r="OLU62" s="2"/>
      <c r="OLW62" s="2"/>
      <c r="OLY62" s="2"/>
      <c r="OMA62" s="2"/>
      <c r="OMC62" s="2"/>
      <c r="OME62" s="2"/>
      <c r="OMG62" s="2"/>
      <c r="OMI62" s="2"/>
      <c r="OMK62" s="2"/>
      <c r="OMM62" s="2"/>
      <c r="OMO62" s="2"/>
      <c r="OMQ62" s="2"/>
      <c r="OMS62" s="2"/>
      <c r="OMU62" s="2"/>
      <c r="OMW62" s="2"/>
      <c r="OMY62" s="2"/>
      <c r="ONA62" s="2"/>
      <c r="ONC62" s="2"/>
      <c r="ONE62" s="2"/>
      <c r="ONG62" s="2"/>
      <c r="ONI62" s="2"/>
      <c r="ONK62" s="2"/>
      <c r="ONM62" s="2"/>
      <c r="ONO62" s="2"/>
      <c r="ONQ62" s="2"/>
      <c r="ONS62" s="2"/>
      <c r="ONU62" s="2"/>
      <c r="ONW62" s="2"/>
      <c r="ONY62" s="2"/>
      <c r="OOA62" s="2"/>
      <c r="OOC62" s="2"/>
      <c r="OOE62" s="2"/>
      <c r="OOG62" s="2"/>
      <c r="OOI62" s="2"/>
      <c r="OOK62" s="2"/>
      <c r="OOM62" s="2"/>
      <c r="OOO62" s="2"/>
      <c r="OOQ62" s="2"/>
      <c r="OOS62" s="2"/>
      <c r="OOU62" s="2"/>
      <c r="OOW62" s="2"/>
      <c r="OOY62" s="2"/>
      <c r="OPA62" s="2"/>
      <c r="OPC62" s="2"/>
      <c r="OPE62" s="2"/>
      <c r="OPG62" s="2"/>
      <c r="OPI62" s="2"/>
      <c r="OPK62" s="2"/>
      <c r="OPM62" s="2"/>
      <c r="OPO62" s="2"/>
      <c r="OPQ62" s="2"/>
      <c r="OPS62" s="2"/>
      <c r="OPU62" s="2"/>
      <c r="OPW62" s="2"/>
      <c r="OPY62" s="2"/>
      <c r="OQA62" s="2"/>
      <c r="OQC62" s="2"/>
      <c r="OQE62" s="2"/>
      <c r="OQG62" s="2"/>
      <c r="OQI62" s="2"/>
      <c r="OQK62" s="2"/>
      <c r="OQM62" s="2"/>
      <c r="OQO62" s="2"/>
      <c r="OQQ62" s="2"/>
      <c r="OQS62" s="2"/>
      <c r="OQU62" s="2"/>
      <c r="OQW62" s="2"/>
      <c r="OQY62" s="2"/>
      <c r="ORA62" s="2"/>
      <c r="ORC62" s="2"/>
      <c r="ORE62" s="2"/>
      <c r="ORG62" s="2"/>
      <c r="ORI62" s="2"/>
      <c r="ORK62" s="2"/>
      <c r="ORM62" s="2"/>
      <c r="ORO62" s="2"/>
      <c r="ORQ62" s="2"/>
      <c r="ORS62" s="2"/>
      <c r="ORU62" s="2"/>
      <c r="ORW62" s="2"/>
      <c r="ORY62" s="2"/>
      <c r="OSA62" s="2"/>
      <c r="OSC62" s="2"/>
      <c r="OSE62" s="2"/>
      <c r="OSG62" s="2"/>
      <c r="OSI62" s="2"/>
      <c r="OSK62" s="2"/>
      <c r="OSM62" s="2"/>
      <c r="OSO62" s="2"/>
      <c r="OSQ62" s="2"/>
      <c r="OSS62" s="2"/>
      <c r="OSU62" s="2"/>
      <c r="OSW62" s="2"/>
      <c r="OSY62" s="2"/>
      <c r="OTA62" s="2"/>
      <c r="OTC62" s="2"/>
      <c r="OTE62" s="2"/>
      <c r="OTG62" s="2"/>
      <c r="OTI62" s="2"/>
      <c r="OTK62" s="2"/>
      <c r="OTM62" s="2"/>
      <c r="OTO62" s="2"/>
      <c r="OTQ62" s="2"/>
      <c r="OTS62" s="2"/>
      <c r="OTU62" s="2"/>
      <c r="OTW62" s="2"/>
      <c r="OTY62" s="2"/>
      <c r="OUA62" s="2"/>
      <c r="OUC62" s="2"/>
      <c r="OUE62" s="2"/>
      <c r="OUG62" s="2"/>
      <c r="OUI62" s="2"/>
      <c r="OUK62" s="2"/>
      <c r="OUM62" s="2"/>
      <c r="OUO62" s="2"/>
      <c r="OUQ62" s="2"/>
      <c r="OUS62" s="2"/>
      <c r="OUU62" s="2"/>
      <c r="OUW62" s="2"/>
      <c r="OUY62" s="2"/>
      <c r="OVA62" s="2"/>
      <c r="OVC62" s="2"/>
      <c r="OVE62" s="2"/>
      <c r="OVG62" s="2"/>
      <c r="OVI62" s="2"/>
      <c r="OVK62" s="2"/>
      <c r="OVM62" s="2"/>
      <c r="OVO62" s="2"/>
      <c r="OVQ62" s="2"/>
      <c r="OVS62" s="2"/>
      <c r="OVU62" s="2"/>
      <c r="OVW62" s="2"/>
      <c r="OVY62" s="2"/>
      <c r="OWA62" s="2"/>
      <c r="OWC62" s="2"/>
      <c r="OWE62" s="2"/>
      <c r="OWG62" s="2"/>
      <c r="OWI62" s="2"/>
      <c r="OWK62" s="2"/>
      <c r="OWM62" s="2"/>
      <c r="OWO62" s="2"/>
      <c r="OWQ62" s="2"/>
      <c r="OWS62" s="2"/>
      <c r="OWU62" s="2"/>
      <c r="OWW62" s="2"/>
      <c r="OWY62" s="2"/>
      <c r="OXA62" s="2"/>
      <c r="OXC62" s="2"/>
      <c r="OXE62" s="2"/>
      <c r="OXG62" s="2"/>
      <c r="OXI62" s="2"/>
      <c r="OXK62" s="2"/>
      <c r="OXM62" s="2"/>
      <c r="OXO62" s="2"/>
      <c r="OXQ62" s="2"/>
      <c r="OXS62" s="2"/>
      <c r="OXU62" s="2"/>
      <c r="OXW62" s="2"/>
      <c r="OXY62" s="2"/>
      <c r="OYA62" s="2"/>
      <c r="OYC62" s="2"/>
      <c r="OYE62" s="2"/>
      <c r="OYG62" s="2"/>
      <c r="OYI62" s="2"/>
      <c r="OYK62" s="2"/>
      <c r="OYM62" s="2"/>
      <c r="OYO62" s="2"/>
      <c r="OYQ62" s="2"/>
      <c r="OYS62" s="2"/>
      <c r="OYU62" s="2"/>
      <c r="OYW62" s="2"/>
      <c r="OYY62" s="2"/>
      <c r="OZA62" s="2"/>
      <c r="OZC62" s="2"/>
      <c r="OZE62" s="2"/>
      <c r="OZG62" s="2"/>
      <c r="OZI62" s="2"/>
      <c r="OZK62" s="2"/>
      <c r="OZM62" s="2"/>
      <c r="OZO62" s="2"/>
      <c r="OZQ62" s="2"/>
      <c r="OZS62" s="2"/>
      <c r="OZU62" s="2"/>
      <c r="OZW62" s="2"/>
      <c r="OZY62" s="2"/>
      <c r="PAA62" s="2"/>
      <c r="PAC62" s="2"/>
      <c r="PAE62" s="2"/>
      <c r="PAG62" s="2"/>
      <c r="PAI62" s="2"/>
      <c r="PAK62" s="2"/>
      <c r="PAM62" s="2"/>
      <c r="PAO62" s="2"/>
      <c r="PAQ62" s="2"/>
      <c r="PAS62" s="2"/>
      <c r="PAU62" s="2"/>
      <c r="PAW62" s="2"/>
      <c r="PAY62" s="2"/>
      <c r="PBA62" s="2"/>
      <c r="PBC62" s="2"/>
      <c r="PBE62" s="2"/>
      <c r="PBG62" s="2"/>
      <c r="PBI62" s="2"/>
      <c r="PBK62" s="2"/>
      <c r="PBM62" s="2"/>
      <c r="PBO62" s="2"/>
      <c r="PBQ62" s="2"/>
      <c r="PBS62" s="2"/>
      <c r="PBU62" s="2"/>
      <c r="PBW62" s="2"/>
      <c r="PBY62" s="2"/>
      <c r="PCA62" s="2"/>
      <c r="PCC62" s="2"/>
      <c r="PCE62" s="2"/>
      <c r="PCG62" s="2"/>
      <c r="PCI62" s="2"/>
      <c r="PCK62" s="2"/>
      <c r="PCM62" s="2"/>
      <c r="PCO62" s="2"/>
      <c r="PCQ62" s="2"/>
      <c r="PCS62" s="2"/>
      <c r="PCU62" s="2"/>
      <c r="PCW62" s="2"/>
      <c r="PCY62" s="2"/>
      <c r="PDA62" s="2"/>
      <c r="PDC62" s="2"/>
      <c r="PDE62" s="2"/>
      <c r="PDG62" s="2"/>
      <c r="PDI62" s="2"/>
      <c r="PDK62" s="2"/>
      <c r="PDM62" s="2"/>
      <c r="PDO62" s="2"/>
      <c r="PDQ62" s="2"/>
      <c r="PDS62" s="2"/>
      <c r="PDU62" s="2"/>
      <c r="PDW62" s="2"/>
      <c r="PDY62" s="2"/>
      <c r="PEA62" s="2"/>
      <c r="PEC62" s="2"/>
      <c r="PEE62" s="2"/>
      <c r="PEG62" s="2"/>
      <c r="PEI62" s="2"/>
      <c r="PEK62" s="2"/>
      <c r="PEM62" s="2"/>
      <c r="PEO62" s="2"/>
      <c r="PEQ62" s="2"/>
      <c r="PES62" s="2"/>
      <c r="PEU62" s="2"/>
      <c r="PEW62" s="2"/>
      <c r="PEY62" s="2"/>
      <c r="PFA62" s="2"/>
      <c r="PFC62" s="2"/>
      <c r="PFE62" s="2"/>
      <c r="PFG62" s="2"/>
      <c r="PFI62" s="2"/>
      <c r="PFK62" s="2"/>
      <c r="PFM62" s="2"/>
      <c r="PFO62" s="2"/>
      <c r="PFQ62" s="2"/>
      <c r="PFS62" s="2"/>
      <c r="PFU62" s="2"/>
      <c r="PFW62" s="2"/>
      <c r="PFY62" s="2"/>
      <c r="PGA62" s="2"/>
      <c r="PGC62" s="2"/>
      <c r="PGE62" s="2"/>
      <c r="PGG62" s="2"/>
      <c r="PGI62" s="2"/>
      <c r="PGK62" s="2"/>
      <c r="PGM62" s="2"/>
      <c r="PGO62" s="2"/>
      <c r="PGQ62" s="2"/>
      <c r="PGS62" s="2"/>
      <c r="PGU62" s="2"/>
      <c r="PGW62" s="2"/>
      <c r="PGY62" s="2"/>
      <c r="PHA62" s="2"/>
      <c r="PHC62" s="2"/>
      <c r="PHE62" s="2"/>
      <c r="PHG62" s="2"/>
      <c r="PHI62" s="2"/>
      <c r="PHK62" s="2"/>
      <c r="PHM62" s="2"/>
      <c r="PHO62" s="2"/>
      <c r="PHQ62" s="2"/>
      <c r="PHS62" s="2"/>
      <c r="PHU62" s="2"/>
      <c r="PHW62" s="2"/>
      <c r="PHY62" s="2"/>
      <c r="PIA62" s="2"/>
      <c r="PIC62" s="2"/>
      <c r="PIE62" s="2"/>
      <c r="PIG62" s="2"/>
      <c r="PII62" s="2"/>
      <c r="PIK62" s="2"/>
      <c r="PIM62" s="2"/>
      <c r="PIO62" s="2"/>
      <c r="PIQ62" s="2"/>
      <c r="PIS62" s="2"/>
      <c r="PIU62" s="2"/>
      <c r="PIW62" s="2"/>
      <c r="PIY62" s="2"/>
      <c r="PJA62" s="2"/>
      <c r="PJC62" s="2"/>
      <c r="PJE62" s="2"/>
      <c r="PJG62" s="2"/>
      <c r="PJI62" s="2"/>
      <c r="PJK62" s="2"/>
      <c r="PJM62" s="2"/>
      <c r="PJO62" s="2"/>
      <c r="PJQ62" s="2"/>
      <c r="PJS62" s="2"/>
      <c r="PJU62" s="2"/>
      <c r="PJW62" s="2"/>
      <c r="PJY62" s="2"/>
      <c r="PKA62" s="2"/>
      <c r="PKC62" s="2"/>
      <c r="PKE62" s="2"/>
      <c r="PKG62" s="2"/>
      <c r="PKI62" s="2"/>
      <c r="PKK62" s="2"/>
      <c r="PKM62" s="2"/>
      <c r="PKO62" s="2"/>
      <c r="PKQ62" s="2"/>
      <c r="PKS62" s="2"/>
      <c r="PKU62" s="2"/>
      <c r="PKW62" s="2"/>
      <c r="PKY62" s="2"/>
      <c r="PLA62" s="2"/>
      <c r="PLC62" s="2"/>
      <c r="PLE62" s="2"/>
      <c r="PLG62" s="2"/>
      <c r="PLI62" s="2"/>
      <c r="PLK62" s="2"/>
      <c r="PLM62" s="2"/>
      <c r="PLO62" s="2"/>
      <c r="PLQ62" s="2"/>
      <c r="PLS62" s="2"/>
      <c r="PLU62" s="2"/>
      <c r="PLW62" s="2"/>
      <c r="PLY62" s="2"/>
      <c r="PMA62" s="2"/>
      <c r="PMC62" s="2"/>
      <c r="PME62" s="2"/>
      <c r="PMG62" s="2"/>
      <c r="PMI62" s="2"/>
      <c r="PMK62" s="2"/>
      <c r="PMM62" s="2"/>
      <c r="PMO62" s="2"/>
      <c r="PMQ62" s="2"/>
      <c r="PMS62" s="2"/>
      <c r="PMU62" s="2"/>
      <c r="PMW62" s="2"/>
      <c r="PMY62" s="2"/>
      <c r="PNA62" s="2"/>
      <c r="PNC62" s="2"/>
      <c r="PNE62" s="2"/>
      <c r="PNG62" s="2"/>
      <c r="PNI62" s="2"/>
      <c r="PNK62" s="2"/>
      <c r="PNM62" s="2"/>
      <c r="PNO62" s="2"/>
      <c r="PNQ62" s="2"/>
      <c r="PNS62" s="2"/>
      <c r="PNU62" s="2"/>
      <c r="PNW62" s="2"/>
      <c r="PNY62" s="2"/>
      <c r="POA62" s="2"/>
      <c r="POC62" s="2"/>
      <c r="POE62" s="2"/>
      <c r="POG62" s="2"/>
      <c r="POI62" s="2"/>
      <c r="POK62" s="2"/>
      <c r="POM62" s="2"/>
      <c r="POO62" s="2"/>
      <c r="POQ62" s="2"/>
      <c r="POS62" s="2"/>
      <c r="POU62" s="2"/>
      <c r="POW62" s="2"/>
      <c r="POY62" s="2"/>
      <c r="PPA62" s="2"/>
      <c r="PPC62" s="2"/>
      <c r="PPE62" s="2"/>
      <c r="PPG62" s="2"/>
      <c r="PPI62" s="2"/>
      <c r="PPK62" s="2"/>
      <c r="PPM62" s="2"/>
      <c r="PPO62" s="2"/>
      <c r="PPQ62" s="2"/>
      <c r="PPS62" s="2"/>
      <c r="PPU62" s="2"/>
      <c r="PPW62" s="2"/>
      <c r="PPY62" s="2"/>
      <c r="PQA62" s="2"/>
      <c r="PQC62" s="2"/>
      <c r="PQE62" s="2"/>
      <c r="PQG62" s="2"/>
      <c r="PQI62" s="2"/>
      <c r="PQK62" s="2"/>
      <c r="PQM62" s="2"/>
      <c r="PQO62" s="2"/>
      <c r="PQQ62" s="2"/>
      <c r="PQS62" s="2"/>
      <c r="PQU62" s="2"/>
      <c r="PQW62" s="2"/>
      <c r="PQY62" s="2"/>
      <c r="PRA62" s="2"/>
      <c r="PRC62" s="2"/>
      <c r="PRE62" s="2"/>
      <c r="PRG62" s="2"/>
      <c r="PRI62" s="2"/>
      <c r="PRK62" s="2"/>
      <c r="PRM62" s="2"/>
      <c r="PRO62" s="2"/>
      <c r="PRQ62" s="2"/>
      <c r="PRS62" s="2"/>
      <c r="PRU62" s="2"/>
      <c r="PRW62" s="2"/>
      <c r="PRY62" s="2"/>
      <c r="PSA62" s="2"/>
      <c r="PSC62" s="2"/>
      <c r="PSE62" s="2"/>
      <c r="PSG62" s="2"/>
      <c r="PSI62" s="2"/>
      <c r="PSK62" s="2"/>
      <c r="PSM62" s="2"/>
      <c r="PSO62" s="2"/>
      <c r="PSQ62" s="2"/>
      <c r="PSS62" s="2"/>
      <c r="PSU62" s="2"/>
      <c r="PSW62" s="2"/>
      <c r="PSY62" s="2"/>
      <c r="PTA62" s="2"/>
      <c r="PTC62" s="2"/>
      <c r="PTE62" s="2"/>
      <c r="PTG62" s="2"/>
      <c r="PTI62" s="2"/>
      <c r="PTK62" s="2"/>
      <c r="PTM62" s="2"/>
      <c r="PTO62" s="2"/>
      <c r="PTQ62" s="2"/>
      <c r="PTS62" s="2"/>
      <c r="PTU62" s="2"/>
      <c r="PTW62" s="2"/>
      <c r="PTY62" s="2"/>
      <c r="PUA62" s="2"/>
      <c r="PUC62" s="2"/>
      <c r="PUE62" s="2"/>
      <c r="PUG62" s="2"/>
      <c r="PUI62" s="2"/>
      <c r="PUK62" s="2"/>
      <c r="PUM62" s="2"/>
      <c r="PUO62" s="2"/>
      <c r="PUQ62" s="2"/>
      <c r="PUS62" s="2"/>
      <c r="PUU62" s="2"/>
      <c r="PUW62" s="2"/>
      <c r="PUY62" s="2"/>
      <c r="PVA62" s="2"/>
      <c r="PVC62" s="2"/>
      <c r="PVE62" s="2"/>
      <c r="PVG62" s="2"/>
      <c r="PVI62" s="2"/>
      <c r="PVK62" s="2"/>
      <c r="PVM62" s="2"/>
      <c r="PVO62" s="2"/>
      <c r="PVQ62" s="2"/>
      <c r="PVS62" s="2"/>
      <c r="PVU62" s="2"/>
      <c r="PVW62" s="2"/>
      <c r="PVY62" s="2"/>
      <c r="PWA62" s="2"/>
      <c r="PWC62" s="2"/>
      <c r="PWE62" s="2"/>
      <c r="PWG62" s="2"/>
      <c r="PWI62" s="2"/>
      <c r="PWK62" s="2"/>
      <c r="PWM62" s="2"/>
      <c r="PWO62" s="2"/>
      <c r="PWQ62" s="2"/>
      <c r="PWS62" s="2"/>
      <c r="PWU62" s="2"/>
      <c r="PWW62" s="2"/>
      <c r="PWY62" s="2"/>
      <c r="PXA62" s="2"/>
      <c r="PXC62" s="2"/>
      <c r="PXE62" s="2"/>
      <c r="PXG62" s="2"/>
      <c r="PXI62" s="2"/>
      <c r="PXK62" s="2"/>
      <c r="PXM62" s="2"/>
      <c r="PXO62" s="2"/>
      <c r="PXQ62" s="2"/>
      <c r="PXS62" s="2"/>
      <c r="PXU62" s="2"/>
      <c r="PXW62" s="2"/>
      <c r="PXY62" s="2"/>
      <c r="PYA62" s="2"/>
      <c r="PYC62" s="2"/>
      <c r="PYE62" s="2"/>
      <c r="PYG62" s="2"/>
      <c r="PYI62" s="2"/>
      <c r="PYK62" s="2"/>
      <c r="PYM62" s="2"/>
      <c r="PYO62" s="2"/>
      <c r="PYQ62" s="2"/>
      <c r="PYS62" s="2"/>
      <c r="PYU62" s="2"/>
      <c r="PYW62" s="2"/>
      <c r="PYY62" s="2"/>
      <c r="PZA62" s="2"/>
      <c r="PZC62" s="2"/>
      <c r="PZE62" s="2"/>
      <c r="PZG62" s="2"/>
      <c r="PZI62" s="2"/>
      <c r="PZK62" s="2"/>
      <c r="PZM62" s="2"/>
      <c r="PZO62" s="2"/>
      <c r="PZQ62" s="2"/>
      <c r="PZS62" s="2"/>
      <c r="PZU62" s="2"/>
      <c r="PZW62" s="2"/>
      <c r="PZY62" s="2"/>
      <c r="QAA62" s="2"/>
      <c r="QAC62" s="2"/>
      <c r="QAE62" s="2"/>
      <c r="QAG62" s="2"/>
      <c r="QAI62" s="2"/>
      <c r="QAK62" s="2"/>
      <c r="QAM62" s="2"/>
      <c r="QAO62" s="2"/>
      <c r="QAQ62" s="2"/>
      <c r="QAS62" s="2"/>
      <c r="QAU62" s="2"/>
      <c r="QAW62" s="2"/>
      <c r="QAY62" s="2"/>
      <c r="QBA62" s="2"/>
      <c r="QBC62" s="2"/>
      <c r="QBE62" s="2"/>
      <c r="QBG62" s="2"/>
      <c r="QBI62" s="2"/>
      <c r="QBK62" s="2"/>
      <c r="QBM62" s="2"/>
      <c r="QBO62" s="2"/>
      <c r="QBQ62" s="2"/>
      <c r="QBS62" s="2"/>
      <c r="QBU62" s="2"/>
      <c r="QBW62" s="2"/>
      <c r="QBY62" s="2"/>
      <c r="QCA62" s="2"/>
      <c r="QCC62" s="2"/>
      <c r="QCE62" s="2"/>
      <c r="QCG62" s="2"/>
      <c r="QCI62" s="2"/>
      <c r="QCK62" s="2"/>
      <c r="QCM62" s="2"/>
      <c r="QCO62" s="2"/>
      <c r="QCQ62" s="2"/>
      <c r="QCS62" s="2"/>
      <c r="QCU62" s="2"/>
      <c r="QCW62" s="2"/>
      <c r="QCY62" s="2"/>
      <c r="QDA62" s="2"/>
      <c r="QDC62" s="2"/>
      <c r="QDE62" s="2"/>
      <c r="QDG62" s="2"/>
      <c r="QDI62" s="2"/>
      <c r="QDK62" s="2"/>
      <c r="QDM62" s="2"/>
      <c r="QDO62" s="2"/>
      <c r="QDQ62" s="2"/>
      <c r="QDS62" s="2"/>
      <c r="QDU62" s="2"/>
      <c r="QDW62" s="2"/>
      <c r="QDY62" s="2"/>
      <c r="QEA62" s="2"/>
      <c r="QEC62" s="2"/>
      <c r="QEE62" s="2"/>
      <c r="QEG62" s="2"/>
      <c r="QEI62" s="2"/>
      <c r="QEK62" s="2"/>
      <c r="QEM62" s="2"/>
      <c r="QEO62" s="2"/>
      <c r="QEQ62" s="2"/>
      <c r="QES62" s="2"/>
      <c r="QEU62" s="2"/>
      <c r="QEW62" s="2"/>
      <c r="QEY62" s="2"/>
      <c r="QFA62" s="2"/>
      <c r="QFC62" s="2"/>
      <c r="QFE62" s="2"/>
      <c r="QFG62" s="2"/>
      <c r="QFI62" s="2"/>
      <c r="QFK62" s="2"/>
      <c r="QFM62" s="2"/>
      <c r="QFO62" s="2"/>
      <c r="QFQ62" s="2"/>
      <c r="QFS62" s="2"/>
      <c r="QFU62" s="2"/>
      <c r="QFW62" s="2"/>
      <c r="QFY62" s="2"/>
      <c r="QGA62" s="2"/>
      <c r="QGC62" s="2"/>
      <c r="QGE62" s="2"/>
      <c r="QGG62" s="2"/>
      <c r="QGI62" s="2"/>
      <c r="QGK62" s="2"/>
      <c r="QGM62" s="2"/>
      <c r="QGO62" s="2"/>
      <c r="QGQ62" s="2"/>
      <c r="QGS62" s="2"/>
      <c r="QGU62" s="2"/>
      <c r="QGW62" s="2"/>
      <c r="QGY62" s="2"/>
      <c r="QHA62" s="2"/>
      <c r="QHC62" s="2"/>
      <c r="QHE62" s="2"/>
      <c r="QHG62" s="2"/>
      <c r="QHI62" s="2"/>
      <c r="QHK62" s="2"/>
      <c r="QHM62" s="2"/>
      <c r="QHO62" s="2"/>
      <c r="QHQ62" s="2"/>
      <c r="QHS62" s="2"/>
      <c r="QHU62" s="2"/>
      <c r="QHW62" s="2"/>
      <c r="QHY62" s="2"/>
      <c r="QIA62" s="2"/>
      <c r="QIC62" s="2"/>
      <c r="QIE62" s="2"/>
      <c r="QIG62" s="2"/>
      <c r="QII62" s="2"/>
      <c r="QIK62" s="2"/>
      <c r="QIM62" s="2"/>
      <c r="QIO62" s="2"/>
      <c r="QIQ62" s="2"/>
      <c r="QIS62" s="2"/>
      <c r="QIU62" s="2"/>
      <c r="QIW62" s="2"/>
      <c r="QIY62" s="2"/>
      <c r="QJA62" s="2"/>
      <c r="QJC62" s="2"/>
      <c r="QJE62" s="2"/>
      <c r="QJG62" s="2"/>
      <c r="QJI62" s="2"/>
      <c r="QJK62" s="2"/>
      <c r="QJM62" s="2"/>
      <c r="QJO62" s="2"/>
      <c r="QJQ62" s="2"/>
      <c r="QJS62" s="2"/>
      <c r="QJU62" s="2"/>
      <c r="QJW62" s="2"/>
      <c r="QJY62" s="2"/>
      <c r="QKA62" s="2"/>
      <c r="QKC62" s="2"/>
      <c r="QKE62" s="2"/>
      <c r="QKG62" s="2"/>
      <c r="QKI62" s="2"/>
      <c r="QKK62" s="2"/>
      <c r="QKM62" s="2"/>
      <c r="QKO62" s="2"/>
      <c r="QKQ62" s="2"/>
      <c r="QKS62" s="2"/>
      <c r="QKU62" s="2"/>
      <c r="QKW62" s="2"/>
      <c r="QKY62" s="2"/>
      <c r="QLA62" s="2"/>
      <c r="QLC62" s="2"/>
      <c r="QLE62" s="2"/>
      <c r="QLG62" s="2"/>
      <c r="QLI62" s="2"/>
      <c r="QLK62" s="2"/>
      <c r="QLM62" s="2"/>
      <c r="QLO62" s="2"/>
      <c r="QLQ62" s="2"/>
      <c r="QLS62" s="2"/>
      <c r="QLU62" s="2"/>
      <c r="QLW62" s="2"/>
      <c r="QLY62" s="2"/>
      <c r="QMA62" s="2"/>
      <c r="QMC62" s="2"/>
      <c r="QME62" s="2"/>
      <c r="QMG62" s="2"/>
      <c r="QMI62" s="2"/>
      <c r="QMK62" s="2"/>
      <c r="QMM62" s="2"/>
      <c r="QMO62" s="2"/>
      <c r="QMQ62" s="2"/>
      <c r="QMS62" s="2"/>
      <c r="QMU62" s="2"/>
      <c r="QMW62" s="2"/>
      <c r="QMY62" s="2"/>
      <c r="QNA62" s="2"/>
      <c r="QNC62" s="2"/>
      <c r="QNE62" s="2"/>
      <c r="QNG62" s="2"/>
      <c r="QNI62" s="2"/>
      <c r="QNK62" s="2"/>
      <c r="QNM62" s="2"/>
      <c r="QNO62" s="2"/>
      <c r="QNQ62" s="2"/>
      <c r="QNS62" s="2"/>
      <c r="QNU62" s="2"/>
      <c r="QNW62" s="2"/>
      <c r="QNY62" s="2"/>
      <c r="QOA62" s="2"/>
      <c r="QOC62" s="2"/>
      <c r="QOE62" s="2"/>
      <c r="QOG62" s="2"/>
      <c r="QOI62" s="2"/>
      <c r="QOK62" s="2"/>
      <c r="QOM62" s="2"/>
      <c r="QOO62" s="2"/>
      <c r="QOQ62" s="2"/>
      <c r="QOS62" s="2"/>
      <c r="QOU62" s="2"/>
      <c r="QOW62" s="2"/>
      <c r="QOY62" s="2"/>
      <c r="QPA62" s="2"/>
      <c r="QPC62" s="2"/>
      <c r="QPE62" s="2"/>
      <c r="QPG62" s="2"/>
      <c r="QPI62" s="2"/>
      <c r="QPK62" s="2"/>
      <c r="QPM62" s="2"/>
      <c r="QPO62" s="2"/>
      <c r="QPQ62" s="2"/>
      <c r="QPS62" s="2"/>
      <c r="QPU62" s="2"/>
      <c r="QPW62" s="2"/>
      <c r="QPY62" s="2"/>
      <c r="QQA62" s="2"/>
      <c r="QQC62" s="2"/>
      <c r="QQE62" s="2"/>
      <c r="QQG62" s="2"/>
      <c r="QQI62" s="2"/>
      <c r="QQK62" s="2"/>
      <c r="QQM62" s="2"/>
      <c r="QQO62" s="2"/>
      <c r="QQQ62" s="2"/>
      <c r="QQS62" s="2"/>
      <c r="QQU62" s="2"/>
      <c r="QQW62" s="2"/>
      <c r="QQY62" s="2"/>
      <c r="QRA62" s="2"/>
      <c r="QRC62" s="2"/>
      <c r="QRE62" s="2"/>
      <c r="QRG62" s="2"/>
      <c r="QRI62" s="2"/>
      <c r="QRK62" s="2"/>
      <c r="QRM62" s="2"/>
      <c r="QRO62" s="2"/>
      <c r="QRQ62" s="2"/>
      <c r="QRS62" s="2"/>
      <c r="QRU62" s="2"/>
      <c r="QRW62" s="2"/>
      <c r="QRY62" s="2"/>
      <c r="QSA62" s="2"/>
      <c r="QSC62" s="2"/>
      <c r="QSE62" s="2"/>
      <c r="QSG62" s="2"/>
      <c r="QSI62" s="2"/>
      <c r="QSK62" s="2"/>
      <c r="QSM62" s="2"/>
      <c r="QSO62" s="2"/>
      <c r="QSQ62" s="2"/>
      <c r="QSS62" s="2"/>
      <c r="QSU62" s="2"/>
      <c r="QSW62" s="2"/>
      <c r="QSY62" s="2"/>
      <c r="QTA62" s="2"/>
      <c r="QTC62" s="2"/>
      <c r="QTE62" s="2"/>
      <c r="QTG62" s="2"/>
      <c r="QTI62" s="2"/>
      <c r="QTK62" s="2"/>
      <c r="QTM62" s="2"/>
      <c r="QTO62" s="2"/>
      <c r="QTQ62" s="2"/>
      <c r="QTS62" s="2"/>
      <c r="QTU62" s="2"/>
      <c r="QTW62" s="2"/>
      <c r="QTY62" s="2"/>
      <c r="QUA62" s="2"/>
      <c r="QUC62" s="2"/>
      <c r="QUE62" s="2"/>
      <c r="QUG62" s="2"/>
      <c r="QUI62" s="2"/>
      <c r="QUK62" s="2"/>
      <c r="QUM62" s="2"/>
      <c r="QUO62" s="2"/>
      <c r="QUQ62" s="2"/>
      <c r="QUS62" s="2"/>
      <c r="QUU62" s="2"/>
      <c r="QUW62" s="2"/>
      <c r="QUY62" s="2"/>
      <c r="QVA62" s="2"/>
      <c r="QVC62" s="2"/>
      <c r="QVE62" s="2"/>
      <c r="QVG62" s="2"/>
      <c r="QVI62" s="2"/>
      <c r="QVK62" s="2"/>
      <c r="QVM62" s="2"/>
      <c r="QVO62" s="2"/>
      <c r="QVQ62" s="2"/>
      <c r="QVS62" s="2"/>
      <c r="QVU62" s="2"/>
      <c r="QVW62" s="2"/>
      <c r="QVY62" s="2"/>
      <c r="QWA62" s="2"/>
      <c r="QWC62" s="2"/>
      <c r="QWE62" s="2"/>
      <c r="QWG62" s="2"/>
      <c r="QWI62" s="2"/>
      <c r="QWK62" s="2"/>
      <c r="QWM62" s="2"/>
      <c r="QWO62" s="2"/>
      <c r="QWQ62" s="2"/>
      <c r="QWS62" s="2"/>
      <c r="QWU62" s="2"/>
      <c r="QWW62" s="2"/>
      <c r="QWY62" s="2"/>
      <c r="QXA62" s="2"/>
      <c r="QXC62" s="2"/>
      <c r="QXE62" s="2"/>
      <c r="QXG62" s="2"/>
      <c r="QXI62" s="2"/>
      <c r="QXK62" s="2"/>
      <c r="QXM62" s="2"/>
      <c r="QXO62" s="2"/>
      <c r="QXQ62" s="2"/>
      <c r="QXS62" s="2"/>
      <c r="QXU62" s="2"/>
      <c r="QXW62" s="2"/>
      <c r="QXY62" s="2"/>
      <c r="QYA62" s="2"/>
      <c r="QYC62" s="2"/>
      <c r="QYE62" s="2"/>
      <c r="QYG62" s="2"/>
      <c r="QYI62" s="2"/>
      <c r="QYK62" s="2"/>
      <c r="QYM62" s="2"/>
      <c r="QYO62" s="2"/>
      <c r="QYQ62" s="2"/>
      <c r="QYS62" s="2"/>
      <c r="QYU62" s="2"/>
      <c r="QYW62" s="2"/>
      <c r="QYY62" s="2"/>
      <c r="QZA62" s="2"/>
      <c r="QZC62" s="2"/>
      <c r="QZE62" s="2"/>
      <c r="QZG62" s="2"/>
      <c r="QZI62" s="2"/>
      <c r="QZK62" s="2"/>
      <c r="QZM62" s="2"/>
      <c r="QZO62" s="2"/>
      <c r="QZQ62" s="2"/>
      <c r="QZS62" s="2"/>
      <c r="QZU62" s="2"/>
      <c r="QZW62" s="2"/>
      <c r="QZY62" s="2"/>
      <c r="RAA62" s="2"/>
      <c r="RAC62" s="2"/>
      <c r="RAE62" s="2"/>
      <c r="RAG62" s="2"/>
      <c r="RAI62" s="2"/>
      <c r="RAK62" s="2"/>
      <c r="RAM62" s="2"/>
      <c r="RAO62" s="2"/>
      <c r="RAQ62" s="2"/>
      <c r="RAS62" s="2"/>
      <c r="RAU62" s="2"/>
      <c r="RAW62" s="2"/>
      <c r="RAY62" s="2"/>
      <c r="RBA62" s="2"/>
      <c r="RBC62" s="2"/>
      <c r="RBE62" s="2"/>
      <c r="RBG62" s="2"/>
      <c r="RBI62" s="2"/>
      <c r="RBK62" s="2"/>
      <c r="RBM62" s="2"/>
      <c r="RBO62" s="2"/>
      <c r="RBQ62" s="2"/>
      <c r="RBS62" s="2"/>
      <c r="RBU62" s="2"/>
      <c r="RBW62" s="2"/>
      <c r="RBY62" s="2"/>
      <c r="RCA62" s="2"/>
      <c r="RCC62" s="2"/>
      <c r="RCE62" s="2"/>
      <c r="RCG62" s="2"/>
      <c r="RCI62" s="2"/>
      <c r="RCK62" s="2"/>
      <c r="RCM62" s="2"/>
      <c r="RCO62" s="2"/>
      <c r="RCQ62" s="2"/>
      <c r="RCS62" s="2"/>
      <c r="RCU62" s="2"/>
      <c r="RCW62" s="2"/>
      <c r="RCY62" s="2"/>
      <c r="RDA62" s="2"/>
      <c r="RDC62" s="2"/>
      <c r="RDE62" s="2"/>
      <c r="RDG62" s="2"/>
      <c r="RDI62" s="2"/>
      <c r="RDK62" s="2"/>
      <c r="RDM62" s="2"/>
      <c r="RDO62" s="2"/>
      <c r="RDQ62" s="2"/>
      <c r="RDS62" s="2"/>
      <c r="RDU62" s="2"/>
      <c r="RDW62" s="2"/>
      <c r="RDY62" s="2"/>
      <c r="REA62" s="2"/>
      <c r="REC62" s="2"/>
      <c r="REE62" s="2"/>
      <c r="REG62" s="2"/>
      <c r="REI62" s="2"/>
      <c r="REK62" s="2"/>
      <c r="REM62" s="2"/>
      <c r="REO62" s="2"/>
      <c r="REQ62" s="2"/>
      <c r="RES62" s="2"/>
      <c r="REU62" s="2"/>
      <c r="REW62" s="2"/>
      <c r="REY62" s="2"/>
      <c r="RFA62" s="2"/>
      <c r="RFC62" s="2"/>
      <c r="RFE62" s="2"/>
      <c r="RFG62" s="2"/>
      <c r="RFI62" s="2"/>
      <c r="RFK62" s="2"/>
      <c r="RFM62" s="2"/>
      <c r="RFO62" s="2"/>
      <c r="RFQ62" s="2"/>
      <c r="RFS62" s="2"/>
      <c r="RFU62" s="2"/>
      <c r="RFW62" s="2"/>
      <c r="RFY62" s="2"/>
      <c r="RGA62" s="2"/>
      <c r="RGC62" s="2"/>
      <c r="RGE62" s="2"/>
      <c r="RGG62" s="2"/>
      <c r="RGI62" s="2"/>
      <c r="RGK62" s="2"/>
      <c r="RGM62" s="2"/>
      <c r="RGO62" s="2"/>
      <c r="RGQ62" s="2"/>
      <c r="RGS62" s="2"/>
      <c r="RGU62" s="2"/>
      <c r="RGW62" s="2"/>
      <c r="RGY62" s="2"/>
      <c r="RHA62" s="2"/>
      <c r="RHC62" s="2"/>
      <c r="RHE62" s="2"/>
      <c r="RHG62" s="2"/>
      <c r="RHI62" s="2"/>
      <c r="RHK62" s="2"/>
      <c r="RHM62" s="2"/>
      <c r="RHO62" s="2"/>
      <c r="RHQ62" s="2"/>
      <c r="RHS62" s="2"/>
      <c r="RHU62" s="2"/>
      <c r="RHW62" s="2"/>
      <c r="RHY62" s="2"/>
      <c r="RIA62" s="2"/>
      <c r="RIC62" s="2"/>
      <c r="RIE62" s="2"/>
      <c r="RIG62" s="2"/>
      <c r="RII62" s="2"/>
      <c r="RIK62" s="2"/>
      <c r="RIM62" s="2"/>
      <c r="RIO62" s="2"/>
      <c r="RIQ62" s="2"/>
      <c r="RIS62" s="2"/>
      <c r="RIU62" s="2"/>
      <c r="RIW62" s="2"/>
      <c r="RIY62" s="2"/>
      <c r="RJA62" s="2"/>
      <c r="RJC62" s="2"/>
      <c r="RJE62" s="2"/>
      <c r="RJG62" s="2"/>
      <c r="RJI62" s="2"/>
      <c r="RJK62" s="2"/>
      <c r="RJM62" s="2"/>
      <c r="RJO62" s="2"/>
      <c r="RJQ62" s="2"/>
      <c r="RJS62" s="2"/>
      <c r="RJU62" s="2"/>
      <c r="RJW62" s="2"/>
      <c r="RJY62" s="2"/>
      <c r="RKA62" s="2"/>
      <c r="RKC62" s="2"/>
      <c r="RKE62" s="2"/>
      <c r="RKG62" s="2"/>
      <c r="RKI62" s="2"/>
      <c r="RKK62" s="2"/>
      <c r="RKM62" s="2"/>
      <c r="RKO62" s="2"/>
      <c r="RKQ62" s="2"/>
      <c r="RKS62" s="2"/>
      <c r="RKU62" s="2"/>
      <c r="RKW62" s="2"/>
      <c r="RKY62" s="2"/>
      <c r="RLA62" s="2"/>
      <c r="RLC62" s="2"/>
      <c r="RLE62" s="2"/>
      <c r="RLG62" s="2"/>
      <c r="RLI62" s="2"/>
      <c r="RLK62" s="2"/>
      <c r="RLM62" s="2"/>
      <c r="RLO62" s="2"/>
      <c r="RLQ62" s="2"/>
      <c r="RLS62" s="2"/>
      <c r="RLU62" s="2"/>
      <c r="RLW62" s="2"/>
      <c r="RLY62" s="2"/>
      <c r="RMA62" s="2"/>
      <c r="RMC62" s="2"/>
      <c r="RME62" s="2"/>
      <c r="RMG62" s="2"/>
      <c r="RMI62" s="2"/>
      <c r="RMK62" s="2"/>
      <c r="RMM62" s="2"/>
      <c r="RMO62" s="2"/>
      <c r="RMQ62" s="2"/>
      <c r="RMS62" s="2"/>
      <c r="RMU62" s="2"/>
      <c r="RMW62" s="2"/>
      <c r="RMY62" s="2"/>
      <c r="RNA62" s="2"/>
      <c r="RNC62" s="2"/>
      <c r="RNE62" s="2"/>
      <c r="RNG62" s="2"/>
      <c r="RNI62" s="2"/>
      <c r="RNK62" s="2"/>
      <c r="RNM62" s="2"/>
      <c r="RNO62" s="2"/>
      <c r="RNQ62" s="2"/>
      <c r="RNS62" s="2"/>
      <c r="RNU62" s="2"/>
      <c r="RNW62" s="2"/>
      <c r="RNY62" s="2"/>
      <c r="ROA62" s="2"/>
      <c r="ROC62" s="2"/>
      <c r="ROE62" s="2"/>
      <c r="ROG62" s="2"/>
      <c r="ROI62" s="2"/>
      <c r="ROK62" s="2"/>
      <c r="ROM62" s="2"/>
      <c r="ROO62" s="2"/>
      <c r="ROQ62" s="2"/>
      <c r="ROS62" s="2"/>
      <c r="ROU62" s="2"/>
      <c r="ROW62" s="2"/>
      <c r="ROY62" s="2"/>
      <c r="RPA62" s="2"/>
      <c r="RPC62" s="2"/>
      <c r="RPE62" s="2"/>
      <c r="RPG62" s="2"/>
      <c r="RPI62" s="2"/>
      <c r="RPK62" s="2"/>
      <c r="RPM62" s="2"/>
      <c r="RPO62" s="2"/>
      <c r="RPQ62" s="2"/>
      <c r="RPS62" s="2"/>
      <c r="RPU62" s="2"/>
      <c r="RPW62" s="2"/>
      <c r="RPY62" s="2"/>
      <c r="RQA62" s="2"/>
      <c r="RQC62" s="2"/>
      <c r="RQE62" s="2"/>
      <c r="RQG62" s="2"/>
      <c r="RQI62" s="2"/>
      <c r="RQK62" s="2"/>
      <c r="RQM62" s="2"/>
      <c r="RQO62" s="2"/>
      <c r="RQQ62" s="2"/>
      <c r="RQS62" s="2"/>
      <c r="RQU62" s="2"/>
      <c r="RQW62" s="2"/>
      <c r="RQY62" s="2"/>
      <c r="RRA62" s="2"/>
      <c r="RRC62" s="2"/>
      <c r="RRE62" s="2"/>
      <c r="RRG62" s="2"/>
      <c r="RRI62" s="2"/>
      <c r="RRK62" s="2"/>
      <c r="RRM62" s="2"/>
      <c r="RRO62" s="2"/>
      <c r="RRQ62" s="2"/>
      <c r="RRS62" s="2"/>
      <c r="RRU62" s="2"/>
      <c r="RRW62" s="2"/>
      <c r="RRY62" s="2"/>
      <c r="RSA62" s="2"/>
      <c r="RSC62" s="2"/>
      <c r="RSE62" s="2"/>
      <c r="RSG62" s="2"/>
      <c r="RSI62" s="2"/>
      <c r="RSK62" s="2"/>
      <c r="RSM62" s="2"/>
      <c r="RSO62" s="2"/>
      <c r="RSQ62" s="2"/>
      <c r="RSS62" s="2"/>
      <c r="RSU62" s="2"/>
      <c r="RSW62" s="2"/>
      <c r="RSY62" s="2"/>
      <c r="RTA62" s="2"/>
      <c r="RTC62" s="2"/>
      <c r="RTE62" s="2"/>
      <c r="RTG62" s="2"/>
      <c r="RTI62" s="2"/>
      <c r="RTK62" s="2"/>
      <c r="RTM62" s="2"/>
      <c r="RTO62" s="2"/>
      <c r="RTQ62" s="2"/>
      <c r="RTS62" s="2"/>
      <c r="RTU62" s="2"/>
      <c r="RTW62" s="2"/>
      <c r="RTY62" s="2"/>
      <c r="RUA62" s="2"/>
      <c r="RUC62" s="2"/>
      <c r="RUE62" s="2"/>
      <c r="RUG62" s="2"/>
      <c r="RUI62" s="2"/>
      <c r="RUK62" s="2"/>
      <c r="RUM62" s="2"/>
      <c r="RUO62" s="2"/>
      <c r="RUQ62" s="2"/>
      <c r="RUS62" s="2"/>
      <c r="RUU62" s="2"/>
      <c r="RUW62" s="2"/>
      <c r="RUY62" s="2"/>
      <c r="RVA62" s="2"/>
      <c r="RVC62" s="2"/>
      <c r="RVE62" s="2"/>
      <c r="RVG62" s="2"/>
      <c r="RVI62" s="2"/>
      <c r="RVK62" s="2"/>
      <c r="RVM62" s="2"/>
      <c r="RVO62" s="2"/>
      <c r="RVQ62" s="2"/>
      <c r="RVS62" s="2"/>
      <c r="RVU62" s="2"/>
      <c r="RVW62" s="2"/>
      <c r="RVY62" s="2"/>
      <c r="RWA62" s="2"/>
      <c r="RWC62" s="2"/>
      <c r="RWE62" s="2"/>
      <c r="RWG62" s="2"/>
      <c r="RWI62" s="2"/>
      <c r="RWK62" s="2"/>
      <c r="RWM62" s="2"/>
      <c r="RWO62" s="2"/>
      <c r="RWQ62" s="2"/>
      <c r="RWS62" s="2"/>
      <c r="RWU62" s="2"/>
      <c r="RWW62" s="2"/>
      <c r="RWY62" s="2"/>
      <c r="RXA62" s="2"/>
      <c r="RXC62" s="2"/>
      <c r="RXE62" s="2"/>
      <c r="RXG62" s="2"/>
      <c r="RXI62" s="2"/>
      <c r="RXK62" s="2"/>
      <c r="RXM62" s="2"/>
      <c r="RXO62" s="2"/>
      <c r="RXQ62" s="2"/>
      <c r="RXS62" s="2"/>
      <c r="RXU62" s="2"/>
      <c r="RXW62" s="2"/>
      <c r="RXY62" s="2"/>
      <c r="RYA62" s="2"/>
      <c r="RYC62" s="2"/>
      <c r="RYE62" s="2"/>
      <c r="RYG62" s="2"/>
      <c r="RYI62" s="2"/>
      <c r="RYK62" s="2"/>
      <c r="RYM62" s="2"/>
      <c r="RYO62" s="2"/>
      <c r="RYQ62" s="2"/>
      <c r="RYS62" s="2"/>
      <c r="RYU62" s="2"/>
      <c r="RYW62" s="2"/>
      <c r="RYY62" s="2"/>
      <c r="RZA62" s="2"/>
      <c r="RZC62" s="2"/>
      <c r="RZE62" s="2"/>
      <c r="RZG62" s="2"/>
      <c r="RZI62" s="2"/>
      <c r="RZK62" s="2"/>
      <c r="RZM62" s="2"/>
      <c r="RZO62" s="2"/>
      <c r="RZQ62" s="2"/>
      <c r="RZS62" s="2"/>
      <c r="RZU62" s="2"/>
      <c r="RZW62" s="2"/>
      <c r="RZY62" s="2"/>
      <c r="SAA62" s="2"/>
      <c r="SAC62" s="2"/>
      <c r="SAE62" s="2"/>
      <c r="SAG62" s="2"/>
      <c r="SAI62" s="2"/>
      <c r="SAK62" s="2"/>
      <c r="SAM62" s="2"/>
      <c r="SAO62" s="2"/>
      <c r="SAQ62" s="2"/>
      <c r="SAS62" s="2"/>
      <c r="SAU62" s="2"/>
      <c r="SAW62" s="2"/>
      <c r="SAY62" s="2"/>
      <c r="SBA62" s="2"/>
      <c r="SBC62" s="2"/>
      <c r="SBE62" s="2"/>
      <c r="SBG62" s="2"/>
      <c r="SBI62" s="2"/>
      <c r="SBK62" s="2"/>
      <c r="SBM62" s="2"/>
      <c r="SBO62" s="2"/>
      <c r="SBQ62" s="2"/>
      <c r="SBS62" s="2"/>
      <c r="SBU62" s="2"/>
      <c r="SBW62" s="2"/>
      <c r="SBY62" s="2"/>
      <c r="SCA62" s="2"/>
      <c r="SCC62" s="2"/>
      <c r="SCE62" s="2"/>
      <c r="SCG62" s="2"/>
      <c r="SCI62" s="2"/>
      <c r="SCK62" s="2"/>
      <c r="SCM62" s="2"/>
      <c r="SCO62" s="2"/>
      <c r="SCQ62" s="2"/>
      <c r="SCS62" s="2"/>
      <c r="SCU62" s="2"/>
      <c r="SCW62" s="2"/>
      <c r="SCY62" s="2"/>
      <c r="SDA62" s="2"/>
      <c r="SDC62" s="2"/>
      <c r="SDE62" s="2"/>
      <c r="SDG62" s="2"/>
      <c r="SDI62" s="2"/>
      <c r="SDK62" s="2"/>
      <c r="SDM62" s="2"/>
      <c r="SDO62" s="2"/>
      <c r="SDQ62" s="2"/>
      <c r="SDS62" s="2"/>
      <c r="SDU62" s="2"/>
      <c r="SDW62" s="2"/>
      <c r="SDY62" s="2"/>
      <c r="SEA62" s="2"/>
      <c r="SEC62" s="2"/>
      <c r="SEE62" s="2"/>
      <c r="SEG62" s="2"/>
      <c r="SEI62" s="2"/>
      <c r="SEK62" s="2"/>
      <c r="SEM62" s="2"/>
      <c r="SEO62" s="2"/>
      <c r="SEQ62" s="2"/>
      <c r="SES62" s="2"/>
      <c r="SEU62" s="2"/>
      <c r="SEW62" s="2"/>
      <c r="SEY62" s="2"/>
      <c r="SFA62" s="2"/>
      <c r="SFC62" s="2"/>
      <c r="SFE62" s="2"/>
      <c r="SFG62" s="2"/>
      <c r="SFI62" s="2"/>
      <c r="SFK62" s="2"/>
      <c r="SFM62" s="2"/>
      <c r="SFO62" s="2"/>
      <c r="SFQ62" s="2"/>
      <c r="SFS62" s="2"/>
      <c r="SFU62" s="2"/>
      <c r="SFW62" s="2"/>
      <c r="SFY62" s="2"/>
      <c r="SGA62" s="2"/>
      <c r="SGC62" s="2"/>
      <c r="SGE62" s="2"/>
      <c r="SGG62" s="2"/>
      <c r="SGI62" s="2"/>
      <c r="SGK62" s="2"/>
      <c r="SGM62" s="2"/>
      <c r="SGO62" s="2"/>
      <c r="SGQ62" s="2"/>
      <c r="SGS62" s="2"/>
      <c r="SGU62" s="2"/>
      <c r="SGW62" s="2"/>
      <c r="SGY62" s="2"/>
      <c r="SHA62" s="2"/>
      <c r="SHC62" s="2"/>
      <c r="SHE62" s="2"/>
      <c r="SHG62" s="2"/>
      <c r="SHI62" s="2"/>
      <c r="SHK62" s="2"/>
      <c r="SHM62" s="2"/>
      <c r="SHO62" s="2"/>
      <c r="SHQ62" s="2"/>
      <c r="SHS62" s="2"/>
      <c r="SHU62" s="2"/>
      <c r="SHW62" s="2"/>
      <c r="SHY62" s="2"/>
      <c r="SIA62" s="2"/>
      <c r="SIC62" s="2"/>
      <c r="SIE62" s="2"/>
      <c r="SIG62" s="2"/>
      <c r="SII62" s="2"/>
      <c r="SIK62" s="2"/>
      <c r="SIM62" s="2"/>
      <c r="SIO62" s="2"/>
      <c r="SIQ62" s="2"/>
      <c r="SIS62" s="2"/>
      <c r="SIU62" s="2"/>
      <c r="SIW62" s="2"/>
      <c r="SIY62" s="2"/>
      <c r="SJA62" s="2"/>
      <c r="SJC62" s="2"/>
      <c r="SJE62" s="2"/>
      <c r="SJG62" s="2"/>
      <c r="SJI62" s="2"/>
      <c r="SJK62" s="2"/>
      <c r="SJM62" s="2"/>
      <c r="SJO62" s="2"/>
      <c r="SJQ62" s="2"/>
      <c r="SJS62" s="2"/>
      <c r="SJU62" s="2"/>
      <c r="SJW62" s="2"/>
      <c r="SJY62" s="2"/>
      <c r="SKA62" s="2"/>
      <c r="SKC62" s="2"/>
      <c r="SKE62" s="2"/>
      <c r="SKG62" s="2"/>
      <c r="SKI62" s="2"/>
      <c r="SKK62" s="2"/>
      <c r="SKM62" s="2"/>
      <c r="SKO62" s="2"/>
      <c r="SKQ62" s="2"/>
      <c r="SKS62" s="2"/>
      <c r="SKU62" s="2"/>
      <c r="SKW62" s="2"/>
      <c r="SKY62" s="2"/>
      <c r="SLA62" s="2"/>
      <c r="SLC62" s="2"/>
      <c r="SLE62" s="2"/>
      <c r="SLG62" s="2"/>
      <c r="SLI62" s="2"/>
      <c r="SLK62" s="2"/>
      <c r="SLM62" s="2"/>
      <c r="SLO62" s="2"/>
      <c r="SLQ62" s="2"/>
      <c r="SLS62" s="2"/>
      <c r="SLU62" s="2"/>
      <c r="SLW62" s="2"/>
      <c r="SLY62" s="2"/>
      <c r="SMA62" s="2"/>
      <c r="SMC62" s="2"/>
      <c r="SME62" s="2"/>
      <c r="SMG62" s="2"/>
      <c r="SMI62" s="2"/>
      <c r="SMK62" s="2"/>
      <c r="SMM62" s="2"/>
      <c r="SMO62" s="2"/>
      <c r="SMQ62" s="2"/>
      <c r="SMS62" s="2"/>
      <c r="SMU62" s="2"/>
      <c r="SMW62" s="2"/>
      <c r="SMY62" s="2"/>
      <c r="SNA62" s="2"/>
      <c r="SNC62" s="2"/>
      <c r="SNE62" s="2"/>
      <c r="SNG62" s="2"/>
      <c r="SNI62" s="2"/>
      <c r="SNK62" s="2"/>
      <c r="SNM62" s="2"/>
      <c r="SNO62" s="2"/>
      <c r="SNQ62" s="2"/>
      <c r="SNS62" s="2"/>
      <c r="SNU62" s="2"/>
      <c r="SNW62" s="2"/>
      <c r="SNY62" s="2"/>
      <c r="SOA62" s="2"/>
      <c r="SOC62" s="2"/>
      <c r="SOE62" s="2"/>
      <c r="SOG62" s="2"/>
      <c r="SOI62" s="2"/>
      <c r="SOK62" s="2"/>
      <c r="SOM62" s="2"/>
      <c r="SOO62" s="2"/>
      <c r="SOQ62" s="2"/>
      <c r="SOS62" s="2"/>
      <c r="SOU62" s="2"/>
      <c r="SOW62" s="2"/>
      <c r="SOY62" s="2"/>
      <c r="SPA62" s="2"/>
      <c r="SPC62" s="2"/>
      <c r="SPE62" s="2"/>
      <c r="SPG62" s="2"/>
      <c r="SPI62" s="2"/>
      <c r="SPK62" s="2"/>
      <c r="SPM62" s="2"/>
      <c r="SPO62" s="2"/>
      <c r="SPQ62" s="2"/>
      <c r="SPS62" s="2"/>
      <c r="SPU62" s="2"/>
      <c r="SPW62" s="2"/>
      <c r="SPY62" s="2"/>
      <c r="SQA62" s="2"/>
      <c r="SQC62" s="2"/>
      <c r="SQE62" s="2"/>
      <c r="SQG62" s="2"/>
      <c r="SQI62" s="2"/>
      <c r="SQK62" s="2"/>
      <c r="SQM62" s="2"/>
      <c r="SQO62" s="2"/>
      <c r="SQQ62" s="2"/>
      <c r="SQS62" s="2"/>
      <c r="SQU62" s="2"/>
      <c r="SQW62" s="2"/>
      <c r="SQY62" s="2"/>
      <c r="SRA62" s="2"/>
      <c r="SRC62" s="2"/>
      <c r="SRE62" s="2"/>
      <c r="SRG62" s="2"/>
      <c r="SRI62" s="2"/>
      <c r="SRK62" s="2"/>
      <c r="SRM62" s="2"/>
      <c r="SRO62" s="2"/>
      <c r="SRQ62" s="2"/>
      <c r="SRS62" s="2"/>
      <c r="SRU62" s="2"/>
      <c r="SRW62" s="2"/>
      <c r="SRY62" s="2"/>
      <c r="SSA62" s="2"/>
      <c r="SSC62" s="2"/>
      <c r="SSE62" s="2"/>
      <c r="SSG62" s="2"/>
      <c r="SSI62" s="2"/>
      <c r="SSK62" s="2"/>
      <c r="SSM62" s="2"/>
      <c r="SSO62" s="2"/>
      <c r="SSQ62" s="2"/>
      <c r="SSS62" s="2"/>
      <c r="SSU62" s="2"/>
      <c r="SSW62" s="2"/>
      <c r="SSY62" s="2"/>
      <c r="STA62" s="2"/>
      <c r="STC62" s="2"/>
      <c r="STE62" s="2"/>
      <c r="STG62" s="2"/>
      <c r="STI62" s="2"/>
      <c r="STK62" s="2"/>
      <c r="STM62" s="2"/>
      <c r="STO62" s="2"/>
      <c r="STQ62" s="2"/>
      <c r="STS62" s="2"/>
      <c r="STU62" s="2"/>
      <c r="STW62" s="2"/>
      <c r="STY62" s="2"/>
      <c r="SUA62" s="2"/>
      <c r="SUC62" s="2"/>
      <c r="SUE62" s="2"/>
      <c r="SUG62" s="2"/>
      <c r="SUI62" s="2"/>
      <c r="SUK62" s="2"/>
      <c r="SUM62" s="2"/>
      <c r="SUO62" s="2"/>
      <c r="SUQ62" s="2"/>
      <c r="SUS62" s="2"/>
      <c r="SUU62" s="2"/>
      <c r="SUW62" s="2"/>
      <c r="SUY62" s="2"/>
      <c r="SVA62" s="2"/>
      <c r="SVC62" s="2"/>
      <c r="SVE62" s="2"/>
      <c r="SVG62" s="2"/>
      <c r="SVI62" s="2"/>
      <c r="SVK62" s="2"/>
      <c r="SVM62" s="2"/>
      <c r="SVO62" s="2"/>
      <c r="SVQ62" s="2"/>
      <c r="SVS62" s="2"/>
      <c r="SVU62" s="2"/>
      <c r="SVW62" s="2"/>
      <c r="SVY62" s="2"/>
      <c r="SWA62" s="2"/>
      <c r="SWC62" s="2"/>
      <c r="SWE62" s="2"/>
      <c r="SWG62" s="2"/>
      <c r="SWI62" s="2"/>
      <c r="SWK62" s="2"/>
      <c r="SWM62" s="2"/>
      <c r="SWO62" s="2"/>
      <c r="SWQ62" s="2"/>
      <c r="SWS62" s="2"/>
      <c r="SWU62" s="2"/>
      <c r="SWW62" s="2"/>
      <c r="SWY62" s="2"/>
      <c r="SXA62" s="2"/>
      <c r="SXC62" s="2"/>
      <c r="SXE62" s="2"/>
      <c r="SXG62" s="2"/>
      <c r="SXI62" s="2"/>
      <c r="SXK62" s="2"/>
      <c r="SXM62" s="2"/>
      <c r="SXO62" s="2"/>
      <c r="SXQ62" s="2"/>
      <c r="SXS62" s="2"/>
      <c r="SXU62" s="2"/>
      <c r="SXW62" s="2"/>
      <c r="SXY62" s="2"/>
      <c r="SYA62" s="2"/>
      <c r="SYC62" s="2"/>
      <c r="SYE62" s="2"/>
      <c r="SYG62" s="2"/>
      <c r="SYI62" s="2"/>
      <c r="SYK62" s="2"/>
      <c r="SYM62" s="2"/>
      <c r="SYO62" s="2"/>
      <c r="SYQ62" s="2"/>
      <c r="SYS62" s="2"/>
      <c r="SYU62" s="2"/>
      <c r="SYW62" s="2"/>
      <c r="SYY62" s="2"/>
      <c r="SZA62" s="2"/>
      <c r="SZC62" s="2"/>
      <c r="SZE62" s="2"/>
      <c r="SZG62" s="2"/>
      <c r="SZI62" s="2"/>
      <c r="SZK62" s="2"/>
      <c r="SZM62" s="2"/>
      <c r="SZO62" s="2"/>
      <c r="SZQ62" s="2"/>
      <c r="SZS62" s="2"/>
      <c r="SZU62" s="2"/>
      <c r="SZW62" s="2"/>
      <c r="SZY62" s="2"/>
      <c r="TAA62" s="2"/>
      <c r="TAC62" s="2"/>
      <c r="TAE62" s="2"/>
      <c r="TAG62" s="2"/>
      <c r="TAI62" s="2"/>
      <c r="TAK62" s="2"/>
      <c r="TAM62" s="2"/>
      <c r="TAO62" s="2"/>
      <c r="TAQ62" s="2"/>
      <c r="TAS62" s="2"/>
      <c r="TAU62" s="2"/>
      <c r="TAW62" s="2"/>
      <c r="TAY62" s="2"/>
      <c r="TBA62" s="2"/>
      <c r="TBC62" s="2"/>
      <c r="TBE62" s="2"/>
      <c r="TBG62" s="2"/>
      <c r="TBI62" s="2"/>
      <c r="TBK62" s="2"/>
      <c r="TBM62" s="2"/>
      <c r="TBO62" s="2"/>
      <c r="TBQ62" s="2"/>
      <c r="TBS62" s="2"/>
      <c r="TBU62" s="2"/>
      <c r="TBW62" s="2"/>
      <c r="TBY62" s="2"/>
      <c r="TCA62" s="2"/>
      <c r="TCC62" s="2"/>
      <c r="TCE62" s="2"/>
      <c r="TCG62" s="2"/>
      <c r="TCI62" s="2"/>
      <c r="TCK62" s="2"/>
      <c r="TCM62" s="2"/>
      <c r="TCO62" s="2"/>
      <c r="TCQ62" s="2"/>
      <c r="TCS62" s="2"/>
      <c r="TCU62" s="2"/>
      <c r="TCW62" s="2"/>
      <c r="TCY62" s="2"/>
      <c r="TDA62" s="2"/>
      <c r="TDC62" s="2"/>
      <c r="TDE62" s="2"/>
      <c r="TDG62" s="2"/>
      <c r="TDI62" s="2"/>
      <c r="TDK62" s="2"/>
      <c r="TDM62" s="2"/>
      <c r="TDO62" s="2"/>
      <c r="TDQ62" s="2"/>
      <c r="TDS62" s="2"/>
      <c r="TDU62" s="2"/>
      <c r="TDW62" s="2"/>
      <c r="TDY62" s="2"/>
      <c r="TEA62" s="2"/>
      <c r="TEC62" s="2"/>
      <c r="TEE62" s="2"/>
      <c r="TEG62" s="2"/>
      <c r="TEI62" s="2"/>
      <c r="TEK62" s="2"/>
      <c r="TEM62" s="2"/>
      <c r="TEO62" s="2"/>
      <c r="TEQ62" s="2"/>
      <c r="TES62" s="2"/>
      <c r="TEU62" s="2"/>
      <c r="TEW62" s="2"/>
      <c r="TEY62" s="2"/>
      <c r="TFA62" s="2"/>
      <c r="TFC62" s="2"/>
      <c r="TFE62" s="2"/>
      <c r="TFG62" s="2"/>
      <c r="TFI62" s="2"/>
      <c r="TFK62" s="2"/>
      <c r="TFM62" s="2"/>
      <c r="TFO62" s="2"/>
      <c r="TFQ62" s="2"/>
      <c r="TFS62" s="2"/>
      <c r="TFU62" s="2"/>
      <c r="TFW62" s="2"/>
      <c r="TFY62" s="2"/>
      <c r="TGA62" s="2"/>
      <c r="TGC62" s="2"/>
      <c r="TGE62" s="2"/>
      <c r="TGG62" s="2"/>
      <c r="TGI62" s="2"/>
      <c r="TGK62" s="2"/>
      <c r="TGM62" s="2"/>
      <c r="TGO62" s="2"/>
      <c r="TGQ62" s="2"/>
      <c r="TGS62" s="2"/>
      <c r="TGU62" s="2"/>
      <c r="TGW62" s="2"/>
      <c r="TGY62" s="2"/>
      <c r="THA62" s="2"/>
      <c r="THC62" s="2"/>
      <c r="THE62" s="2"/>
      <c r="THG62" s="2"/>
      <c r="THI62" s="2"/>
      <c r="THK62" s="2"/>
      <c r="THM62" s="2"/>
      <c r="THO62" s="2"/>
      <c r="THQ62" s="2"/>
      <c r="THS62" s="2"/>
      <c r="THU62" s="2"/>
      <c r="THW62" s="2"/>
      <c r="THY62" s="2"/>
      <c r="TIA62" s="2"/>
      <c r="TIC62" s="2"/>
      <c r="TIE62" s="2"/>
      <c r="TIG62" s="2"/>
      <c r="TII62" s="2"/>
      <c r="TIK62" s="2"/>
      <c r="TIM62" s="2"/>
      <c r="TIO62" s="2"/>
      <c r="TIQ62" s="2"/>
      <c r="TIS62" s="2"/>
      <c r="TIU62" s="2"/>
      <c r="TIW62" s="2"/>
      <c r="TIY62" s="2"/>
      <c r="TJA62" s="2"/>
      <c r="TJC62" s="2"/>
      <c r="TJE62" s="2"/>
      <c r="TJG62" s="2"/>
      <c r="TJI62" s="2"/>
      <c r="TJK62" s="2"/>
      <c r="TJM62" s="2"/>
      <c r="TJO62" s="2"/>
      <c r="TJQ62" s="2"/>
      <c r="TJS62" s="2"/>
      <c r="TJU62" s="2"/>
      <c r="TJW62" s="2"/>
      <c r="TJY62" s="2"/>
      <c r="TKA62" s="2"/>
      <c r="TKC62" s="2"/>
      <c r="TKE62" s="2"/>
      <c r="TKG62" s="2"/>
      <c r="TKI62" s="2"/>
      <c r="TKK62" s="2"/>
      <c r="TKM62" s="2"/>
      <c r="TKO62" s="2"/>
      <c r="TKQ62" s="2"/>
      <c r="TKS62" s="2"/>
      <c r="TKU62" s="2"/>
      <c r="TKW62" s="2"/>
      <c r="TKY62" s="2"/>
      <c r="TLA62" s="2"/>
      <c r="TLC62" s="2"/>
      <c r="TLE62" s="2"/>
      <c r="TLG62" s="2"/>
      <c r="TLI62" s="2"/>
      <c r="TLK62" s="2"/>
      <c r="TLM62" s="2"/>
      <c r="TLO62" s="2"/>
      <c r="TLQ62" s="2"/>
      <c r="TLS62" s="2"/>
      <c r="TLU62" s="2"/>
      <c r="TLW62" s="2"/>
      <c r="TLY62" s="2"/>
      <c r="TMA62" s="2"/>
      <c r="TMC62" s="2"/>
      <c r="TME62" s="2"/>
      <c r="TMG62" s="2"/>
      <c r="TMI62" s="2"/>
      <c r="TMK62" s="2"/>
      <c r="TMM62" s="2"/>
      <c r="TMO62" s="2"/>
      <c r="TMQ62" s="2"/>
      <c r="TMS62" s="2"/>
      <c r="TMU62" s="2"/>
      <c r="TMW62" s="2"/>
      <c r="TMY62" s="2"/>
      <c r="TNA62" s="2"/>
      <c r="TNC62" s="2"/>
      <c r="TNE62" s="2"/>
      <c r="TNG62" s="2"/>
      <c r="TNI62" s="2"/>
      <c r="TNK62" s="2"/>
      <c r="TNM62" s="2"/>
      <c r="TNO62" s="2"/>
      <c r="TNQ62" s="2"/>
      <c r="TNS62" s="2"/>
      <c r="TNU62" s="2"/>
      <c r="TNW62" s="2"/>
      <c r="TNY62" s="2"/>
      <c r="TOA62" s="2"/>
      <c r="TOC62" s="2"/>
      <c r="TOE62" s="2"/>
      <c r="TOG62" s="2"/>
      <c r="TOI62" s="2"/>
      <c r="TOK62" s="2"/>
      <c r="TOM62" s="2"/>
      <c r="TOO62" s="2"/>
      <c r="TOQ62" s="2"/>
      <c r="TOS62" s="2"/>
      <c r="TOU62" s="2"/>
      <c r="TOW62" s="2"/>
      <c r="TOY62" s="2"/>
      <c r="TPA62" s="2"/>
      <c r="TPC62" s="2"/>
      <c r="TPE62" s="2"/>
      <c r="TPG62" s="2"/>
      <c r="TPI62" s="2"/>
      <c r="TPK62" s="2"/>
      <c r="TPM62" s="2"/>
      <c r="TPO62" s="2"/>
      <c r="TPQ62" s="2"/>
      <c r="TPS62" s="2"/>
      <c r="TPU62" s="2"/>
      <c r="TPW62" s="2"/>
      <c r="TPY62" s="2"/>
      <c r="TQA62" s="2"/>
      <c r="TQC62" s="2"/>
      <c r="TQE62" s="2"/>
      <c r="TQG62" s="2"/>
      <c r="TQI62" s="2"/>
      <c r="TQK62" s="2"/>
      <c r="TQM62" s="2"/>
      <c r="TQO62" s="2"/>
      <c r="TQQ62" s="2"/>
      <c r="TQS62" s="2"/>
      <c r="TQU62" s="2"/>
      <c r="TQW62" s="2"/>
      <c r="TQY62" s="2"/>
      <c r="TRA62" s="2"/>
      <c r="TRC62" s="2"/>
      <c r="TRE62" s="2"/>
      <c r="TRG62" s="2"/>
      <c r="TRI62" s="2"/>
      <c r="TRK62" s="2"/>
      <c r="TRM62" s="2"/>
      <c r="TRO62" s="2"/>
      <c r="TRQ62" s="2"/>
      <c r="TRS62" s="2"/>
      <c r="TRU62" s="2"/>
      <c r="TRW62" s="2"/>
      <c r="TRY62" s="2"/>
      <c r="TSA62" s="2"/>
      <c r="TSC62" s="2"/>
      <c r="TSE62" s="2"/>
      <c r="TSG62" s="2"/>
      <c r="TSI62" s="2"/>
      <c r="TSK62" s="2"/>
      <c r="TSM62" s="2"/>
      <c r="TSO62" s="2"/>
      <c r="TSQ62" s="2"/>
      <c r="TSS62" s="2"/>
      <c r="TSU62" s="2"/>
      <c r="TSW62" s="2"/>
      <c r="TSY62" s="2"/>
      <c r="TTA62" s="2"/>
      <c r="TTC62" s="2"/>
      <c r="TTE62" s="2"/>
      <c r="TTG62" s="2"/>
      <c r="TTI62" s="2"/>
      <c r="TTK62" s="2"/>
      <c r="TTM62" s="2"/>
      <c r="TTO62" s="2"/>
      <c r="TTQ62" s="2"/>
      <c r="TTS62" s="2"/>
      <c r="TTU62" s="2"/>
      <c r="TTW62" s="2"/>
      <c r="TTY62" s="2"/>
      <c r="TUA62" s="2"/>
      <c r="TUC62" s="2"/>
      <c r="TUE62" s="2"/>
      <c r="TUG62" s="2"/>
      <c r="TUI62" s="2"/>
      <c r="TUK62" s="2"/>
      <c r="TUM62" s="2"/>
      <c r="TUO62" s="2"/>
      <c r="TUQ62" s="2"/>
      <c r="TUS62" s="2"/>
      <c r="TUU62" s="2"/>
      <c r="TUW62" s="2"/>
      <c r="TUY62" s="2"/>
      <c r="TVA62" s="2"/>
      <c r="TVC62" s="2"/>
      <c r="TVE62" s="2"/>
      <c r="TVG62" s="2"/>
      <c r="TVI62" s="2"/>
      <c r="TVK62" s="2"/>
      <c r="TVM62" s="2"/>
      <c r="TVO62" s="2"/>
      <c r="TVQ62" s="2"/>
      <c r="TVS62" s="2"/>
      <c r="TVU62" s="2"/>
      <c r="TVW62" s="2"/>
      <c r="TVY62" s="2"/>
      <c r="TWA62" s="2"/>
      <c r="TWC62" s="2"/>
      <c r="TWE62" s="2"/>
      <c r="TWG62" s="2"/>
      <c r="TWI62" s="2"/>
      <c r="TWK62" s="2"/>
      <c r="TWM62" s="2"/>
      <c r="TWO62" s="2"/>
      <c r="TWQ62" s="2"/>
      <c r="TWS62" s="2"/>
      <c r="TWU62" s="2"/>
      <c r="TWW62" s="2"/>
      <c r="TWY62" s="2"/>
      <c r="TXA62" s="2"/>
      <c r="TXC62" s="2"/>
      <c r="TXE62" s="2"/>
      <c r="TXG62" s="2"/>
      <c r="TXI62" s="2"/>
      <c r="TXK62" s="2"/>
      <c r="TXM62" s="2"/>
      <c r="TXO62" s="2"/>
      <c r="TXQ62" s="2"/>
      <c r="TXS62" s="2"/>
      <c r="TXU62" s="2"/>
      <c r="TXW62" s="2"/>
      <c r="TXY62" s="2"/>
      <c r="TYA62" s="2"/>
      <c r="TYC62" s="2"/>
      <c r="TYE62" s="2"/>
      <c r="TYG62" s="2"/>
      <c r="TYI62" s="2"/>
      <c r="TYK62" s="2"/>
      <c r="TYM62" s="2"/>
      <c r="TYO62" s="2"/>
      <c r="TYQ62" s="2"/>
      <c r="TYS62" s="2"/>
      <c r="TYU62" s="2"/>
      <c r="TYW62" s="2"/>
      <c r="TYY62" s="2"/>
      <c r="TZA62" s="2"/>
      <c r="TZC62" s="2"/>
      <c r="TZE62" s="2"/>
      <c r="TZG62" s="2"/>
      <c r="TZI62" s="2"/>
      <c r="TZK62" s="2"/>
      <c r="TZM62" s="2"/>
      <c r="TZO62" s="2"/>
      <c r="TZQ62" s="2"/>
      <c r="TZS62" s="2"/>
      <c r="TZU62" s="2"/>
      <c r="TZW62" s="2"/>
      <c r="TZY62" s="2"/>
      <c r="UAA62" s="2"/>
      <c r="UAC62" s="2"/>
      <c r="UAE62" s="2"/>
      <c r="UAG62" s="2"/>
      <c r="UAI62" s="2"/>
      <c r="UAK62" s="2"/>
      <c r="UAM62" s="2"/>
      <c r="UAO62" s="2"/>
      <c r="UAQ62" s="2"/>
      <c r="UAS62" s="2"/>
      <c r="UAU62" s="2"/>
      <c r="UAW62" s="2"/>
      <c r="UAY62" s="2"/>
      <c r="UBA62" s="2"/>
      <c r="UBC62" s="2"/>
      <c r="UBE62" s="2"/>
      <c r="UBG62" s="2"/>
      <c r="UBI62" s="2"/>
      <c r="UBK62" s="2"/>
      <c r="UBM62" s="2"/>
      <c r="UBO62" s="2"/>
      <c r="UBQ62" s="2"/>
      <c r="UBS62" s="2"/>
      <c r="UBU62" s="2"/>
      <c r="UBW62" s="2"/>
      <c r="UBY62" s="2"/>
      <c r="UCA62" s="2"/>
      <c r="UCC62" s="2"/>
      <c r="UCE62" s="2"/>
      <c r="UCG62" s="2"/>
      <c r="UCI62" s="2"/>
      <c r="UCK62" s="2"/>
      <c r="UCM62" s="2"/>
      <c r="UCO62" s="2"/>
      <c r="UCQ62" s="2"/>
      <c r="UCS62" s="2"/>
      <c r="UCU62" s="2"/>
      <c r="UCW62" s="2"/>
      <c r="UCY62" s="2"/>
      <c r="UDA62" s="2"/>
      <c r="UDC62" s="2"/>
      <c r="UDE62" s="2"/>
      <c r="UDG62" s="2"/>
      <c r="UDI62" s="2"/>
      <c r="UDK62" s="2"/>
      <c r="UDM62" s="2"/>
      <c r="UDO62" s="2"/>
      <c r="UDQ62" s="2"/>
      <c r="UDS62" s="2"/>
      <c r="UDU62" s="2"/>
      <c r="UDW62" s="2"/>
      <c r="UDY62" s="2"/>
      <c r="UEA62" s="2"/>
      <c r="UEC62" s="2"/>
      <c r="UEE62" s="2"/>
      <c r="UEG62" s="2"/>
      <c r="UEI62" s="2"/>
      <c r="UEK62" s="2"/>
      <c r="UEM62" s="2"/>
      <c r="UEO62" s="2"/>
      <c r="UEQ62" s="2"/>
      <c r="UES62" s="2"/>
      <c r="UEU62" s="2"/>
      <c r="UEW62" s="2"/>
      <c r="UEY62" s="2"/>
      <c r="UFA62" s="2"/>
      <c r="UFC62" s="2"/>
      <c r="UFE62" s="2"/>
      <c r="UFG62" s="2"/>
      <c r="UFI62" s="2"/>
      <c r="UFK62" s="2"/>
      <c r="UFM62" s="2"/>
      <c r="UFO62" s="2"/>
      <c r="UFQ62" s="2"/>
      <c r="UFS62" s="2"/>
      <c r="UFU62" s="2"/>
      <c r="UFW62" s="2"/>
      <c r="UFY62" s="2"/>
      <c r="UGA62" s="2"/>
      <c r="UGC62" s="2"/>
      <c r="UGE62" s="2"/>
      <c r="UGG62" s="2"/>
      <c r="UGI62" s="2"/>
      <c r="UGK62" s="2"/>
      <c r="UGM62" s="2"/>
      <c r="UGO62" s="2"/>
      <c r="UGQ62" s="2"/>
      <c r="UGS62" s="2"/>
      <c r="UGU62" s="2"/>
      <c r="UGW62" s="2"/>
      <c r="UGY62" s="2"/>
      <c r="UHA62" s="2"/>
      <c r="UHC62" s="2"/>
      <c r="UHE62" s="2"/>
      <c r="UHG62" s="2"/>
      <c r="UHI62" s="2"/>
      <c r="UHK62" s="2"/>
      <c r="UHM62" s="2"/>
      <c r="UHO62" s="2"/>
      <c r="UHQ62" s="2"/>
      <c r="UHS62" s="2"/>
      <c r="UHU62" s="2"/>
      <c r="UHW62" s="2"/>
      <c r="UHY62" s="2"/>
      <c r="UIA62" s="2"/>
      <c r="UIC62" s="2"/>
      <c r="UIE62" s="2"/>
      <c r="UIG62" s="2"/>
      <c r="UII62" s="2"/>
      <c r="UIK62" s="2"/>
      <c r="UIM62" s="2"/>
      <c r="UIO62" s="2"/>
      <c r="UIQ62" s="2"/>
      <c r="UIS62" s="2"/>
      <c r="UIU62" s="2"/>
      <c r="UIW62" s="2"/>
      <c r="UIY62" s="2"/>
      <c r="UJA62" s="2"/>
      <c r="UJC62" s="2"/>
      <c r="UJE62" s="2"/>
      <c r="UJG62" s="2"/>
      <c r="UJI62" s="2"/>
      <c r="UJK62" s="2"/>
      <c r="UJM62" s="2"/>
      <c r="UJO62" s="2"/>
      <c r="UJQ62" s="2"/>
      <c r="UJS62" s="2"/>
      <c r="UJU62" s="2"/>
      <c r="UJW62" s="2"/>
      <c r="UJY62" s="2"/>
      <c r="UKA62" s="2"/>
      <c r="UKC62" s="2"/>
      <c r="UKE62" s="2"/>
      <c r="UKG62" s="2"/>
      <c r="UKI62" s="2"/>
      <c r="UKK62" s="2"/>
      <c r="UKM62" s="2"/>
      <c r="UKO62" s="2"/>
      <c r="UKQ62" s="2"/>
      <c r="UKS62" s="2"/>
      <c r="UKU62" s="2"/>
      <c r="UKW62" s="2"/>
      <c r="UKY62" s="2"/>
      <c r="ULA62" s="2"/>
      <c r="ULC62" s="2"/>
      <c r="ULE62" s="2"/>
      <c r="ULG62" s="2"/>
      <c r="ULI62" s="2"/>
      <c r="ULK62" s="2"/>
      <c r="ULM62" s="2"/>
      <c r="ULO62" s="2"/>
      <c r="ULQ62" s="2"/>
      <c r="ULS62" s="2"/>
      <c r="ULU62" s="2"/>
      <c r="ULW62" s="2"/>
      <c r="ULY62" s="2"/>
      <c r="UMA62" s="2"/>
      <c r="UMC62" s="2"/>
      <c r="UME62" s="2"/>
      <c r="UMG62" s="2"/>
      <c r="UMI62" s="2"/>
      <c r="UMK62" s="2"/>
      <c r="UMM62" s="2"/>
      <c r="UMO62" s="2"/>
      <c r="UMQ62" s="2"/>
      <c r="UMS62" s="2"/>
      <c r="UMU62" s="2"/>
      <c r="UMW62" s="2"/>
      <c r="UMY62" s="2"/>
      <c r="UNA62" s="2"/>
      <c r="UNC62" s="2"/>
      <c r="UNE62" s="2"/>
      <c r="UNG62" s="2"/>
      <c r="UNI62" s="2"/>
      <c r="UNK62" s="2"/>
      <c r="UNM62" s="2"/>
      <c r="UNO62" s="2"/>
      <c r="UNQ62" s="2"/>
      <c r="UNS62" s="2"/>
      <c r="UNU62" s="2"/>
      <c r="UNW62" s="2"/>
      <c r="UNY62" s="2"/>
      <c r="UOA62" s="2"/>
      <c r="UOC62" s="2"/>
      <c r="UOE62" s="2"/>
      <c r="UOG62" s="2"/>
      <c r="UOI62" s="2"/>
      <c r="UOK62" s="2"/>
      <c r="UOM62" s="2"/>
      <c r="UOO62" s="2"/>
      <c r="UOQ62" s="2"/>
      <c r="UOS62" s="2"/>
      <c r="UOU62" s="2"/>
      <c r="UOW62" s="2"/>
      <c r="UOY62" s="2"/>
      <c r="UPA62" s="2"/>
      <c r="UPC62" s="2"/>
      <c r="UPE62" s="2"/>
      <c r="UPG62" s="2"/>
      <c r="UPI62" s="2"/>
      <c r="UPK62" s="2"/>
      <c r="UPM62" s="2"/>
      <c r="UPO62" s="2"/>
      <c r="UPQ62" s="2"/>
      <c r="UPS62" s="2"/>
      <c r="UPU62" s="2"/>
      <c r="UPW62" s="2"/>
      <c r="UPY62" s="2"/>
      <c r="UQA62" s="2"/>
      <c r="UQC62" s="2"/>
      <c r="UQE62" s="2"/>
      <c r="UQG62" s="2"/>
      <c r="UQI62" s="2"/>
      <c r="UQK62" s="2"/>
      <c r="UQM62" s="2"/>
      <c r="UQO62" s="2"/>
      <c r="UQQ62" s="2"/>
      <c r="UQS62" s="2"/>
      <c r="UQU62" s="2"/>
      <c r="UQW62" s="2"/>
      <c r="UQY62" s="2"/>
      <c r="URA62" s="2"/>
      <c r="URC62" s="2"/>
      <c r="URE62" s="2"/>
      <c r="URG62" s="2"/>
      <c r="URI62" s="2"/>
      <c r="URK62" s="2"/>
      <c r="URM62" s="2"/>
      <c r="URO62" s="2"/>
      <c r="URQ62" s="2"/>
      <c r="URS62" s="2"/>
      <c r="URU62" s="2"/>
      <c r="URW62" s="2"/>
      <c r="URY62" s="2"/>
      <c r="USA62" s="2"/>
      <c r="USC62" s="2"/>
      <c r="USE62" s="2"/>
      <c r="USG62" s="2"/>
      <c r="USI62" s="2"/>
      <c r="USK62" s="2"/>
      <c r="USM62" s="2"/>
      <c r="USO62" s="2"/>
      <c r="USQ62" s="2"/>
      <c r="USS62" s="2"/>
      <c r="USU62" s="2"/>
      <c r="USW62" s="2"/>
      <c r="USY62" s="2"/>
      <c r="UTA62" s="2"/>
      <c r="UTC62" s="2"/>
      <c r="UTE62" s="2"/>
      <c r="UTG62" s="2"/>
      <c r="UTI62" s="2"/>
      <c r="UTK62" s="2"/>
      <c r="UTM62" s="2"/>
      <c r="UTO62" s="2"/>
      <c r="UTQ62" s="2"/>
      <c r="UTS62" s="2"/>
      <c r="UTU62" s="2"/>
      <c r="UTW62" s="2"/>
      <c r="UTY62" s="2"/>
      <c r="UUA62" s="2"/>
      <c r="UUC62" s="2"/>
      <c r="UUE62" s="2"/>
      <c r="UUG62" s="2"/>
      <c r="UUI62" s="2"/>
      <c r="UUK62" s="2"/>
      <c r="UUM62" s="2"/>
      <c r="UUO62" s="2"/>
      <c r="UUQ62" s="2"/>
      <c r="UUS62" s="2"/>
      <c r="UUU62" s="2"/>
      <c r="UUW62" s="2"/>
      <c r="UUY62" s="2"/>
      <c r="UVA62" s="2"/>
      <c r="UVC62" s="2"/>
      <c r="UVE62" s="2"/>
      <c r="UVG62" s="2"/>
      <c r="UVI62" s="2"/>
      <c r="UVK62" s="2"/>
      <c r="UVM62" s="2"/>
      <c r="UVO62" s="2"/>
      <c r="UVQ62" s="2"/>
      <c r="UVS62" s="2"/>
      <c r="UVU62" s="2"/>
      <c r="UVW62" s="2"/>
      <c r="UVY62" s="2"/>
      <c r="UWA62" s="2"/>
      <c r="UWC62" s="2"/>
      <c r="UWE62" s="2"/>
      <c r="UWG62" s="2"/>
      <c r="UWI62" s="2"/>
      <c r="UWK62" s="2"/>
      <c r="UWM62" s="2"/>
      <c r="UWO62" s="2"/>
      <c r="UWQ62" s="2"/>
      <c r="UWS62" s="2"/>
      <c r="UWU62" s="2"/>
      <c r="UWW62" s="2"/>
      <c r="UWY62" s="2"/>
      <c r="UXA62" s="2"/>
      <c r="UXC62" s="2"/>
      <c r="UXE62" s="2"/>
      <c r="UXG62" s="2"/>
      <c r="UXI62" s="2"/>
      <c r="UXK62" s="2"/>
      <c r="UXM62" s="2"/>
      <c r="UXO62" s="2"/>
      <c r="UXQ62" s="2"/>
      <c r="UXS62" s="2"/>
      <c r="UXU62" s="2"/>
      <c r="UXW62" s="2"/>
      <c r="UXY62" s="2"/>
      <c r="UYA62" s="2"/>
      <c r="UYC62" s="2"/>
      <c r="UYE62" s="2"/>
      <c r="UYG62" s="2"/>
      <c r="UYI62" s="2"/>
      <c r="UYK62" s="2"/>
      <c r="UYM62" s="2"/>
      <c r="UYO62" s="2"/>
      <c r="UYQ62" s="2"/>
      <c r="UYS62" s="2"/>
      <c r="UYU62" s="2"/>
      <c r="UYW62" s="2"/>
      <c r="UYY62" s="2"/>
      <c r="UZA62" s="2"/>
      <c r="UZC62" s="2"/>
      <c r="UZE62" s="2"/>
      <c r="UZG62" s="2"/>
      <c r="UZI62" s="2"/>
      <c r="UZK62" s="2"/>
      <c r="UZM62" s="2"/>
      <c r="UZO62" s="2"/>
      <c r="UZQ62" s="2"/>
      <c r="UZS62" s="2"/>
      <c r="UZU62" s="2"/>
      <c r="UZW62" s="2"/>
      <c r="UZY62" s="2"/>
      <c r="VAA62" s="2"/>
      <c r="VAC62" s="2"/>
      <c r="VAE62" s="2"/>
      <c r="VAG62" s="2"/>
      <c r="VAI62" s="2"/>
      <c r="VAK62" s="2"/>
      <c r="VAM62" s="2"/>
      <c r="VAO62" s="2"/>
      <c r="VAQ62" s="2"/>
      <c r="VAS62" s="2"/>
      <c r="VAU62" s="2"/>
      <c r="VAW62" s="2"/>
      <c r="VAY62" s="2"/>
      <c r="VBA62" s="2"/>
      <c r="VBC62" s="2"/>
      <c r="VBE62" s="2"/>
      <c r="VBG62" s="2"/>
      <c r="VBI62" s="2"/>
      <c r="VBK62" s="2"/>
      <c r="VBM62" s="2"/>
      <c r="VBO62" s="2"/>
      <c r="VBQ62" s="2"/>
      <c r="VBS62" s="2"/>
      <c r="VBU62" s="2"/>
      <c r="VBW62" s="2"/>
      <c r="VBY62" s="2"/>
      <c r="VCA62" s="2"/>
      <c r="VCC62" s="2"/>
      <c r="VCE62" s="2"/>
      <c r="VCG62" s="2"/>
      <c r="VCI62" s="2"/>
      <c r="VCK62" s="2"/>
      <c r="VCM62" s="2"/>
      <c r="VCO62" s="2"/>
      <c r="VCQ62" s="2"/>
      <c r="VCS62" s="2"/>
      <c r="VCU62" s="2"/>
      <c r="VCW62" s="2"/>
      <c r="VCY62" s="2"/>
      <c r="VDA62" s="2"/>
      <c r="VDC62" s="2"/>
      <c r="VDE62" s="2"/>
      <c r="VDG62" s="2"/>
      <c r="VDI62" s="2"/>
      <c r="VDK62" s="2"/>
      <c r="VDM62" s="2"/>
      <c r="VDO62" s="2"/>
      <c r="VDQ62" s="2"/>
      <c r="VDS62" s="2"/>
      <c r="VDU62" s="2"/>
      <c r="VDW62" s="2"/>
      <c r="VDY62" s="2"/>
      <c r="VEA62" s="2"/>
      <c r="VEC62" s="2"/>
      <c r="VEE62" s="2"/>
      <c r="VEG62" s="2"/>
      <c r="VEI62" s="2"/>
      <c r="VEK62" s="2"/>
      <c r="VEM62" s="2"/>
      <c r="VEO62" s="2"/>
      <c r="VEQ62" s="2"/>
      <c r="VES62" s="2"/>
      <c r="VEU62" s="2"/>
      <c r="VEW62" s="2"/>
      <c r="VEY62" s="2"/>
      <c r="VFA62" s="2"/>
      <c r="VFC62" s="2"/>
      <c r="VFE62" s="2"/>
      <c r="VFG62" s="2"/>
      <c r="VFI62" s="2"/>
      <c r="VFK62" s="2"/>
      <c r="VFM62" s="2"/>
      <c r="VFO62" s="2"/>
      <c r="VFQ62" s="2"/>
      <c r="VFS62" s="2"/>
      <c r="VFU62" s="2"/>
      <c r="VFW62" s="2"/>
      <c r="VFY62" s="2"/>
      <c r="VGA62" s="2"/>
      <c r="VGC62" s="2"/>
      <c r="VGE62" s="2"/>
      <c r="VGG62" s="2"/>
      <c r="VGI62" s="2"/>
      <c r="VGK62" s="2"/>
      <c r="VGM62" s="2"/>
      <c r="VGO62" s="2"/>
      <c r="VGQ62" s="2"/>
      <c r="VGS62" s="2"/>
      <c r="VGU62" s="2"/>
      <c r="VGW62" s="2"/>
      <c r="VGY62" s="2"/>
      <c r="VHA62" s="2"/>
      <c r="VHC62" s="2"/>
      <c r="VHE62" s="2"/>
      <c r="VHG62" s="2"/>
      <c r="VHI62" s="2"/>
      <c r="VHK62" s="2"/>
      <c r="VHM62" s="2"/>
      <c r="VHO62" s="2"/>
      <c r="VHQ62" s="2"/>
      <c r="VHS62" s="2"/>
      <c r="VHU62" s="2"/>
      <c r="VHW62" s="2"/>
      <c r="VHY62" s="2"/>
      <c r="VIA62" s="2"/>
      <c r="VIC62" s="2"/>
      <c r="VIE62" s="2"/>
      <c r="VIG62" s="2"/>
      <c r="VII62" s="2"/>
      <c r="VIK62" s="2"/>
      <c r="VIM62" s="2"/>
      <c r="VIO62" s="2"/>
      <c r="VIQ62" s="2"/>
      <c r="VIS62" s="2"/>
      <c r="VIU62" s="2"/>
      <c r="VIW62" s="2"/>
      <c r="VIY62" s="2"/>
      <c r="VJA62" s="2"/>
      <c r="VJC62" s="2"/>
      <c r="VJE62" s="2"/>
      <c r="VJG62" s="2"/>
      <c r="VJI62" s="2"/>
      <c r="VJK62" s="2"/>
      <c r="VJM62" s="2"/>
      <c r="VJO62" s="2"/>
      <c r="VJQ62" s="2"/>
      <c r="VJS62" s="2"/>
      <c r="VJU62" s="2"/>
      <c r="VJW62" s="2"/>
      <c r="VJY62" s="2"/>
      <c r="VKA62" s="2"/>
      <c r="VKC62" s="2"/>
      <c r="VKE62" s="2"/>
      <c r="VKG62" s="2"/>
      <c r="VKI62" s="2"/>
      <c r="VKK62" s="2"/>
      <c r="VKM62" s="2"/>
      <c r="VKO62" s="2"/>
      <c r="VKQ62" s="2"/>
      <c r="VKS62" s="2"/>
      <c r="VKU62" s="2"/>
      <c r="VKW62" s="2"/>
      <c r="VKY62" s="2"/>
      <c r="VLA62" s="2"/>
      <c r="VLC62" s="2"/>
      <c r="VLE62" s="2"/>
      <c r="VLG62" s="2"/>
      <c r="VLI62" s="2"/>
      <c r="VLK62" s="2"/>
      <c r="VLM62" s="2"/>
      <c r="VLO62" s="2"/>
      <c r="VLQ62" s="2"/>
      <c r="VLS62" s="2"/>
      <c r="VLU62" s="2"/>
      <c r="VLW62" s="2"/>
      <c r="VLY62" s="2"/>
      <c r="VMA62" s="2"/>
      <c r="VMC62" s="2"/>
      <c r="VME62" s="2"/>
      <c r="VMG62" s="2"/>
      <c r="VMI62" s="2"/>
      <c r="VMK62" s="2"/>
      <c r="VMM62" s="2"/>
      <c r="VMO62" s="2"/>
      <c r="VMQ62" s="2"/>
      <c r="VMS62" s="2"/>
      <c r="VMU62" s="2"/>
      <c r="VMW62" s="2"/>
      <c r="VMY62" s="2"/>
      <c r="VNA62" s="2"/>
      <c r="VNC62" s="2"/>
      <c r="VNE62" s="2"/>
      <c r="VNG62" s="2"/>
      <c r="VNI62" s="2"/>
      <c r="VNK62" s="2"/>
      <c r="VNM62" s="2"/>
      <c r="VNO62" s="2"/>
      <c r="VNQ62" s="2"/>
      <c r="VNS62" s="2"/>
      <c r="VNU62" s="2"/>
      <c r="VNW62" s="2"/>
      <c r="VNY62" s="2"/>
      <c r="VOA62" s="2"/>
      <c r="VOC62" s="2"/>
      <c r="VOE62" s="2"/>
      <c r="VOG62" s="2"/>
      <c r="VOI62" s="2"/>
      <c r="VOK62" s="2"/>
      <c r="VOM62" s="2"/>
      <c r="VOO62" s="2"/>
      <c r="VOQ62" s="2"/>
      <c r="VOS62" s="2"/>
      <c r="VOU62" s="2"/>
      <c r="VOW62" s="2"/>
      <c r="VOY62" s="2"/>
      <c r="VPA62" s="2"/>
      <c r="VPC62" s="2"/>
      <c r="VPE62" s="2"/>
      <c r="VPG62" s="2"/>
      <c r="VPI62" s="2"/>
      <c r="VPK62" s="2"/>
      <c r="VPM62" s="2"/>
      <c r="VPO62" s="2"/>
      <c r="VPQ62" s="2"/>
      <c r="VPS62" s="2"/>
      <c r="VPU62" s="2"/>
      <c r="VPW62" s="2"/>
      <c r="VPY62" s="2"/>
      <c r="VQA62" s="2"/>
      <c r="VQC62" s="2"/>
      <c r="VQE62" s="2"/>
      <c r="VQG62" s="2"/>
      <c r="VQI62" s="2"/>
      <c r="VQK62" s="2"/>
      <c r="VQM62" s="2"/>
      <c r="VQO62" s="2"/>
      <c r="VQQ62" s="2"/>
      <c r="VQS62" s="2"/>
      <c r="VQU62" s="2"/>
      <c r="VQW62" s="2"/>
      <c r="VQY62" s="2"/>
      <c r="VRA62" s="2"/>
      <c r="VRC62" s="2"/>
      <c r="VRE62" s="2"/>
      <c r="VRG62" s="2"/>
      <c r="VRI62" s="2"/>
      <c r="VRK62" s="2"/>
      <c r="VRM62" s="2"/>
      <c r="VRO62" s="2"/>
      <c r="VRQ62" s="2"/>
      <c r="VRS62" s="2"/>
      <c r="VRU62" s="2"/>
      <c r="VRW62" s="2"/>
      <c r="VRY62" s="2"/>
      <c r="VSA62" s="2"/>
      <c r="VSC62" s="2"/>
      <c r="VSE62" s="2"/>
      <c r="VSG62" s="2"/>
      <c r="VSI62" s="2"/>
      <c r="VSK62" s="2"/>
      <c r="VSM62" s="2"/>
      <c r="VSO62" s="2"/>
      <c r="VSQ62" s="2"/>
      <c r="VSS62" s="2"/>
      <c r="VSU62" s="2"/>
      <c r="VSW62" s="2"/>
      <c r="VSY62" s="2"/>
      <c r="VTA62" s="2"/>
      <c r="VTC62" s="2"/>
      <c r="VTE62" s="2"/>
      <c r="VTG62" s="2"/>
      <c r="VTI62" s="2"/>
      <c r="VTK62" s="2"/>
      <c r="VTM62" s="2"/>
      <c r="VTO62" s="2"/>
      <c r="VTQ62" s="2"/>
      <c r="VTS62" s="2"/>
      <c r="VTU62" s="2"/>
      <c r="VTW62" s="2"/>
      <c r="VTY62" s="2"/>
      <c r="VUA62" s="2"/>
      <c r="VUC62" s="2"/>
      <c r="VUE62" s="2"/>
      <c r="VUG62" s="2"/>
      <c r="VUI62" s="2"/>
      <c r="VUK62" s="2"/>
      <c r="VUM62" s="2"/>
      <c r="VUO62" s="2"/>
      <c r="VUQ62" s="2"/>
      <c r="VUS62" s="2"/>
      <c r="VUU62" s="2"/>
      <c r="VUW62" s="2"/>
      <c r="VUY62" s="2"/>
      <c r="VVA62" s="2"/>
      <c r="VVC62" s="2"/>
      <c r="VVE62" s="2"/>
      <c r="VVG62" s="2"/>
      <c r="VVI62" s="2"/>
      <c r="VVK62" s="2"/>
      <c r="VVM62" s="2"/>
      <c r="VVO62" s="2"/>
      <c r="VVQ62" s="2"/>
      <c r="VVS62" s="2"/>
      <c r="VVU62" s="2"/>
      <c r="VVW62" s="2"/>
      <c r="VVY62" s="2"/>
      <c r="VWA62" s="2"/>
      <c r="VWC62" s="2"/>
      <c r="VWE62" s="2"/>
      <c r="VWG62" s="2"/>
      <c r="VWI62" s="2"/>
      <c r="VWK62" s="2"/>
      <c r="VWM62" s="2"/>
      <c r="VWO62" s="2"/>
      <c r="VWQ62" s="2"/>
      <c r="VWS62" s="2"/>
      <c r="VWU62" s="2"/>
      <c r="VWW62" s="2"/>
      <c r="VWY62" s="2"/>
      <c r="VXA62" s="2"/>
      <c r="VXC62" s="2"/>
      <c r="VXE62" s="2"/>
      <c r="VXG62" s="2"/>
      <c r="VXI62" s="2"/>
      <c r="VXK62" s="2"/>
      <c r="VXM62" s="2"/>
      <c r="VXO62" s="2"/>
      <c r="VXQ62" s="2"/>
      <c r="VXS62" s="2"/>
      <c r="VXU62" s="2"/>
      <c r="VXW62" s="2"/>
      <c r="VXY62" s="2"/>
      <c r="VYA62" s="2"/>
      <c r="VYC62" s="2"/>
      <c r="VYE62" s="2"/>
      <c r="VYG62" s="2"/>
      <c r="VYI62" s="2"/>
      <c r="VYK62" s="2"/>
      <c r="VYM62" s="2"/>
      <c r="VYO62" s="2"/>
      <c r="VYQ62" s="2"/>
      <c r="VYS62" s="2"/>
      <c r="VYU62" s="2"/>
      <c r="VYW62" s="2"/>
      <c r="VYY62" s="2"/>
      <c r="VZA62" s="2"/>
      <c r="VZC62" s="2"/>
      <c r="VZE62" s="2"/>
      <c r="VZG62" s="2"/>
      <c r="VZI62" s="2"/>
      <c r="VZK62" s="2"/>
      <c r="VZM62" s="2"/>
      <c r="VZO62" s="2"/>
      <c r="VZQ62" s="2"/>
      <c r="VZS62" s="2"/>
      <c r="VZU62" s="2"/>
      <c r="VZW62" s="2"/>
      <c r="VZY62" s="2"/>
      <c r="WAA62" s="2"/>
      <c r="WAC62" s="2"/>
      <c r="WAE62" s="2"/>
      <c r="WAG62" s="2"/>
      <c r="WAI62" s="2"/>
      <c r="WAK62" s="2"/>
      <c r="WAM62" s="2"/>
      <c r="WAO62" s="2"/>
      <c r="WAQ62" s="2"/>
      <c r="WAS62" s="2"/>
      <c r="WAU62" s="2"/>
      <c r="WAW62" s="2"/>
      <c r="WAY62" s="2"/>
      <c r="WBA62" s="2"/>
      <c r="WBC62" s="2"/>
      <c r="WBE62" s="2"/>
      <c r="WBG62" s="2"/>
      <c r="WBI62" s="2"/>
      <c r="WBK62" s="2"/>
      <c r="WBM62" s="2"/>
      <c r="WBO62" s="2"/>
      <c r="WBQ62" s="2"/>
      <c r="WBS62" s="2"/>
      <c r="WBU62" s="2"/>
      <c r="WBW62" s="2"/>
      <c r="WBY62" s="2"/>
      <c r="WCA62" s="2"/>
      <c r="WCC62" s="2"/>
      <c r="WCE62" s="2"/>
      <c r="WCG62" s="2"/>
      <c r="WCI62" s="2"/>
      <c r="WCK62" s="2"/>
      <c r="WCM62" s="2"/>
      <c r="WCO62" s="2"/>
      <c r="WCQ62" s="2"/>
      <c r="WCS62" s="2"/>
      <c r="WCU62" s="2"/>
      <c r="WCW62" s="2"/>
      <c r="WCY62" s="2"/>
      <c r="WDA62" s="2"/>
      <c r="WDC62" s="2"/>
      <c r="WDE62" s="2"/>
      <c r="WDG62" s="2"/>
      <c r="WDI62" s="2"/>
      <c r="WDK62" s="2"/>
      <c r="WDM62" s="2"/>
      <c r="WDO62" s="2"/>
      <c r="WDQ62" s="2"/>
      <c r="WDS62" s="2"/>
      <c r="WDU62" s="2"/>
      <c r="WDW62" s="2"/>
      <c r="WDY62" s="2"/>
      <c r="WEA62" s="2"/>
      <c r="WEC62" s="2"/>
      <c r="WEE62" s="2"/>
      <c r="WEG62" s="2"/>
      <c r="WEI62" s="2"/>
      <c r="WEK62" s="2"/>
      <c r="WEM62" s="2"/>
      <c r="WEO62" s="2"/>
      <c r="WEQ62" s="2"/>
      <c r="WES62" s="2"/>
      <c r="WEU62" s="2"/>
      <c r="WEW62" s="2"/>
      <c r="WEY62" s="2"/>
      <c r="WFA62" s="2"/>
      <c r="WFC62" s="2"/>
      <c r="WFE62" s="2"/>
      <c r="WFG62" s="2"/>
      <c r="WFI62" s="2"/>
      <c r="WFK62" s="2"/>
      <c r="WFM62" s="2"/>
      <c r="WFO62" s="2"/>
      <c r="WFQ62" s="2"/>
      <c r="WFS62" s="2"/>
      <c r="WFU62" s="2"/>
      <c r="WFW62" s="2"/>
      <c r="WFY62" s="2"/>
      <c r="WGA62" s="2"/>
      <c r="WGC62" s="2"/>
      <c r="WGE62" s="2"/>
      <c r="WGG62" s="2"/>
      <c r="WGI62" s="2"/>
      <c r="WGK62" s="2"/>
      <c r="WGM62" s="2"/>
      <c r="WGO62" s="2"/>
      <c r="WGQ62" s="2"/>
      <c r="WGS62" s="2"/>
      <c r="WGU62" s="2"/>
      <c r="WGW62" s="2"/>
      <c r="WGY62" s="2"/>
      <c r="WHA62" s="2"/>
      <c r="WHC62" s="2"/>
      <c r="WHE62" s="2"/>
      <c r="WHG62" s="2"/>
      <c r="WHI62" s="2"/>
      <c r="WHK62" s="2"/>
      <c r="WHM62" s="2"/>
      <c r="WHO62" s="2"/>
      <c r="WHQ62" s="2"/>
      <c r="WHS62" s="2"/>
      <c r="WHU62" s="2"/>
      <c r="WHW62" s="2"/>
      <c r="WHY62" s="2"/>
      <c r="WIA62" s="2"/>
      <c r="WIC62" s="2"/>
      <c r="WIE62" s="2"/>
      <c r="WIG62" s="2"/>
      <c r="WII62" s="2"/>
      <c r="WIK62" s="2"/>
      <c r="WIM62" s="2"/>
      <c r="WIO62" s="2"/>
      <c r="WIQ62" s="2"/>
      <c r="WIS62" s="2"/>
      <c r="WIU62" s="2"/>
      <c r="WIW62" s="2"/>
      <c r="WIY62" s="2"/>
      <c r="WJA62" s="2"/>
      <c r="WJC62" s="2"/>
      <c r="WJE62" s="2"/>
      <c r="WJG62" s="2"/>
      <c r="WJI62" s="2"/>
      <c r="WJK62" s="2"/>
      <c r="WJM62" s="2"/>
      <c r="WJO62" s="2"/>
      <c r="WJQ62" s="2"/>
      <c r="WJS62" s="2"/>
      <c r="WJU62" s="2"/>
      <c r="WJW62" s="2"/>
      <c r="WJY62" s="2"/>
      <c r="WKA62" s="2"/>
      <c r="WKC62" s="2"/>
      <c r="WKE62" s="2"/>
      <c r="WKG62" s="2"/>
      <c r="WKI62" s="2"/>
      <c r="WKK62" s="2"/>
      <c r="WKM62" s="2"/>
      <c r="WKO62" s="2"/>
      <c r="WKQ62" s="2"/>
      <c r="WKS62" s="2"/>
      <c r="WKU62" s="2"/>
      <c r="WKW62" s="2"/>
      <c r="WKY62" s="2"/>
      <c r="WLA62" s="2"/>
      <c r="WLC62" s="2"/>
      <c r="WLE62" s="2"/>
      <c r="WLG62" s="2"/>
      <c r="WLI62" s="2"/>
      <c r="WLK62" s="2"/>
      <c r="WLM62" s="2"/>
      <c r="WLO62" s="2"/>
      <c r="WLQ62" s="2"/>
      <c r="WLS62" s="2"/>
      <c r="WLU62" s="2"/>
      <c r="WLW62" s="2"/>
      <c r="WLY62" s="2"/>
      <c r="WMA62" s="2"/>
      <c r="WMC62" s="2"/>
      <c r="WME62" s="2"/>
      <c r="WMG62" s="2"/>
      <c r="WMI62" s="2"/>
      <c r="WMK62" s="2"/>
      <c r="WMM62" s="2"/>
      <c r="WMO62" s="2"/>
      <c r="WMQ62" s="2"/>
      <c r="WMS62" s="2"/>
      <c r="WMU62" s="2"/>
      <c r="WMW62" s="2"/>
      <c r="WMY62" s="2"/>
      <c r="WNA62" s="2"/>
      <c r="WNC62" s="2"/>
      <c r="WNE62" s="2"/>
      <c r="WNG62" s="2"/>
      <c r="WNI62" s="2"/>
      <c r="WNK62" s="2"/>
      <c r="WNM62" s="2"/>
      <c r="WNO62" s="2"/>
      <c r="WNQ62" s="2"/>
      <c r="WNS62" s="2"/>
      <c r="WNU62" s="2"/>
      <c r="WNW62" s="2"/>
      <c r="WNY62" s="2"/>
      <c r="WOA62" s="2"/>
      <c r="WOC62" s="2"/>
      <c r="WOE62" s="2"/>
      <c r="WOG62" s="2"/>
      <c r="WOI62" s="2"/>
      <c r="WOK62" s="2"/>
      <c r="WOM62" s="2"/>
      <c r="WOO62" s="2"/>
      <c r="WOQ62" s="2"/>
      <c r="WOS62" s="2"/>
      <c r="WOU62" s="2"/>
      <c r="WOW62" s="2"/>
      <c r="WOY62" s="2"/>
      <c r="WPA62" s="2"/>
      <c r="WPC62" s="2"/>
      <c r="WPE62" s="2"/>
      <c r="WPG62" s="2"/>
      <c r="WPI62" s="2"/>
      <c r="WPK62" s="2"/>
      <c r="WPM62" s="2"/>
      <c r="WPO62" s="2"/>
      <c r="WPQ62" s="2"/>
      <c r="WPS62" s="2"/>
      <c r="WPU62" s="2"/>
      <c r="WPW62" s="2"/>
      <c r="WPY62" s="2"/>
      <c r="WQA62" s="2"/>
      <c r="WQC62" s="2"/>
      <c r="WQE62" s="2"/>
      <c r="WQG62" s="2"/>
      <c r="WQI62" s="2"/>
      <c r="WQK62" s="2"/>
      <c r="WQM62" s="2"/>
      <c r="WQO62" s="2"/>
      <c r="WQQ62" s="2"/>
      <c r="WQS62" s="2"/>
      <c r="WQU62" s="2"/>
      <c r="WQW62" s="2"/>
      <c r="WQY62" s="2"/>
      <c r="WRA62" s="2"/>
      <c r="WRC62" s="2"/>
      <c r="WRE62" s="2"/>
      <c r="WRG62" s="2"/>
      <c r="WRI62" s="2"/>
      <c r="WRK62" s="2"/>
      <c r="WRM62" s="2"/>
      <c r="WRO62" s="2"/>
      <c r="WRQ62" s="2"/>
      <c r="WRS62" s="2"/>
      <c r="WRU62" s="2"/>
      <c r="WRW62" s="2"/>
      <c r="WRY62" s="2"/>
      <c r="WSA62" s="2"/>
      <c r="WSC62" s="2"/>
      <c r="WSE62" s="2"/>
      <c r="WSG62" s="2"/>
      <c r="WSI62" s="2"/>
      <c r="WSK62" s="2"/>
      <c r="WSM62" s="2"/>
      <c r="WSO62" s="2"/>
      <c r="WSQ62" s="2"/>
      <c r="WSS62" s="2"/>
      <c r="WSU62" s="2"/>
      <c r="WSW62" s="2"/>
      <c r="WSY62" s="2"/>
      <c r="WTA62" s="2"/>
      <c r="WTC62" s="2"/>
      <c r="WTE62" s="2"/>
      <c r="WTG62" s="2"/>
      <c r="WTI62" s="2"/>
      <c r="WTK62" s="2"/>
      <c r="WTM62" s="2"/>
      <c r="WTO62" s="2"/>
      <c r="WTQ62" s="2"/>
      <c r="WTS62" s="2"/>
      <c r="WTU62" s="2"/>
      <c r="WTW62" s="2"/>
      <c r="WTY62" s="2"/>
      <c r="WUA62" s="2"/>
      <c r="WUC62" s="2"/>
      <c r="WUE62" s="2"/>
      <c r="WUG62" s="2"/>
      <c r="WUI62" s="2"/>
      <c r="WUK62" s="2"/>
      <c r="WUM62" s="2"/>
      <c r="WUO62" s="2"/>
      <c r="WUQ62" s="2"/>
      <c r="WUS62" s="2"/>
      <c r="WUU62" s="2"/>
      <c r="WUW62" s="2"/>
      <c r="WUY62" s="2"/>
      <c r="WVA62" s="2"/>
      <c r="WVC62" s="2"/>
      <c r="WVE62" s="2"/>
      <c r="WVG62" s="2"/>
      <c r="WVI62" s="2"/>
      <c r="WVK62" s="2"/>
      <c r="WVM62" s="2"/>
      <c r="WVO62" s="2"/>
      <c r="WVQ62" s="2"/>
      <c r="WVS62" s="2"/>
      <c r="WVU62" s="2"/>
      <c r="WVW62" s="2"/>
      <c r="WVY62" s="2"/>
      <c r="WWA62" s="2"/>
      <c r="WWC62" s="2"/>
      <c r="WWE62" s="2"/>
      <c r="WWG62" s="2"/>
      <c r="WWI62" s="2"/>
      <c r="WWK62" s="2"/>
      <c r="WWM62" s="2"/>
      <c r="WWO62" s="2"/>
      <c r="WWQ62" s="2"/>
      <c r="WWS62" s="2"/>
      <c r="WWU62" s="2"/>
      <c r="WWW62" s="2"/>
      <c r="WWY62" s="2"/>
      <c r="WXA62" s="2"/>
      <c r="WXC62" s="2"/>
      <c r="WXE62" s="2"/>
      <c r="WXG62" s="2"/>
      <c r="WXI62" s="2"/>
      <c r="WXK62" s="2"/>
      <c r="WXM62" s="2"/>
      <c r="WXO62" s="2"/>
      <c r="WXQ62" s="2"/>
      <c r="WXS62" s="2"/>
      <c r="WXU62" s="2"/>
      <c r="WXW62" s="2"/>
      <c r="WXY62" s="2"/>
      <c r="WYA62" s="2"/>
      <c r="WYC62" s="2"/>
      <c r="WYE62" s="2"/>
      <c r="WYG62" s="2"/>
      <c r="WYI62" s="2"/>
      <c r="WYK62" s="2"/>
      <c r="WYM62" s="2"/>
      <c r="WYO62" s="2"/>
      <c r="WYQ62" s="2"/>
      <c r="WYS62" s="2"/>
      <c r="WYU62" s="2"/>
      <c r="WYW62" s="2"/>
      <c r="WYY62" s="2"/>
      <c r="WZA62" s="2"/>
      <c r="WZC62" s="2"/>
      <c r="WZE62" s="2"/>
      <c r="WZG62" s="2"/>
      <c r="WZI62" s="2"/>
      <c r="WZK62" s="2"/>
      <c r="WZM62" s="2"/>
      <c r="WZO62" s="2"/>
      <c r="WZQ62" s="2"/>
      <c r="WZS62" s="2"/>
      <c r="WZU62" s="2"/>
      <c r="WZW62" s="2"/>
      <c r="WZY62" s="2"/>
      <c r="XAA62" s="2"/>
      <c r="XAC62" s="2"/>
      <c r="XAE62" s="2"/>
      <c r="XAG62" s="2"/>
      <c r="XAI62" s="2"/>
      <c r="XAK62" s="2"/>
      <c r="XAM62" s="2"/>
      <c r="XAO62" s="2"/>
      <c r="XAQ62" s="2"/>
      <c r="XAS62" s="2"/>
      <c r="XAU62" s="2"/>
      <c r="XAW62" s="2"/>
      <c r="XAY62" s="2"/>
      <c r="XBA62" s="2"/>
      <c r="XBC62" s="2"/>
      <c r="XBE62" s="2"/>
      <c r="XBG62" s="2"/>
      <c r="XBI62" s="2"/>
      <c r="XBK62" s="2"/>
      <c r="XBM62" s="2"/>
      <c r="XBO62" s="2"/>
      <c r="XBQ62" s="2"/>
      <c r="XBS62" s="2"/>
      <c r="XBU62" s="2"/>
      <c r="XBW62" s="2"/>
      <c r="XBY62" s="2"/>
      <c r="XCA62" s="2"/>
      <c r="XCC62" s="2"/>
      <c r="XCE62" s="2"/>
      <c r="XCG62" s="2"/>
      <c r="XCI62" s="2"/>
      <c r="XCK62" s="2"/>
      <c r="XCM62" s="2"/>
      <c r="XCO62" s="2"/>
      <c r="XCQ62" s="2"/>
      <c r="XCS62" s="2"/>
      <c r="XCU62" s="2"/>
      <c r="XCW62" s="2"/>
      <c r="XCY62" s="2"/>
      <c r="XDA62" s="2"/>
      <c r="XDC62" s="2"/>
      <c r="XDE62" s="2"/>
      <c r="XDG62" s="2"/>
      <c r="XDI62" s="2"/>
      <c r="XDK62" s="2"/>
      <c r="XDM62" s="2"/>
      <c r="XDO62" s="2"/>
      <c r="XDQ62" s="2"/>
      <c r="XDS62" s="2"/>
      <c r="XDU62" s="2"/>
      <c r="XDW62" s="2"/>
      <c r="XDY62" s="2"/>
      <c r="XEA62" s="2"/>
      <c r="XEC62" s="2"/>
      <c r="XEE62" s="2"/>
      <c r="XEG62" s="2"/>
      <c r="XEI62" s="2"/>
      <c r="XEK62" s="2"/>
      <c r="XEM62" s="2"/>
      <c r="XEO62" s="2"/>
      <c r="XEQ62" s="2"/>
      <c r="XES62" s="2"/>
      <c r="XEU62" s="2"/>
      <c r="XEW62" s="2"/>
      <c r="XEY62" s="2"/>
      <c r="XFA62" s="2"/>
      <c r="XFC62" s="2"/>
    </row>
    <row r="63" spans="1:1023 1025:2047 2049:3071 3073:4095 4097:5119 5121:6143 6145:7167 7169:8191 8193:9215 9217:10239 10241:11263 11265:12287 12289:13311 13313:14335 14337:15359 15361:16383" x14ac:dyDescent="0.25">
      <c r="J63" s="366"/>
    </row>
    <row r="64" spans="1:1023 1025:2047 2049:3071 3073:4095 4097:5119 5121:6143 6145:7167 7169:8191 8193:9215 9217:10239 10241:11263 11265:12287 12289:13311 13313:14335 14337:15359 15361:16383" x14ac:dyDescent="0.25">
      <c r="D64" s="366"/>
      <c r="E64" s="366"/>
      <c r="F64" s="366"/>
      <c r="G64" s="366"/>
      <c r="H64" s="366"/>
      <c r="I64" s="366"/>
      <c r="J64" s="366"/>
    </row>
  </sheetData>
  <sheetProtection formatColumns="0" selectLockedCells="1" selectUnlockedCells="1"/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E33:H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92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0"/>
      <c r="M4" s="448" t="s">
        <v>104</v>
      </c>
      <c r="N4" s="449"/>
      <c r="O4" s="148" t="s">
        <v>0</v>
      </c>
      <c r="P4"/>
      <c r="Q4" s="462" t="s">
        <v>22</v>
      </c>
      <c r="R4" s="450"/>
      <c r="S4" s="148" t="s">
        <v>0</v>
      </c>
    </row>
    <row r="5" spans="1:19" x14ac:dyDescent="0.25">
      <c r="A5" s="452"/>
      <c r="B5" s="453"/>
      <c r="C5" s="453"/>
      <c r="D5" s="453"/>
      <c r="E5" s="457" t="s">
        <v>151</v>
      </c>
      <c r="F5" s="458"/>
      <c r="G5" s="459" t="str">
        <f>E5</f>
        <v>jan-abril</v>
      </c>
      <c r="H5" s="459"/>
      <c r="I5" s="149" t="s">
        <v>133</v>
      </c>
      <c r="K5" s="460" t="str">
        <f>E5</f>
        <v>jan-abril</v>
      </c>
      <c r="L5" s="459"/>
      <c r="M5" s="461" t="str">
        <f>E5</f>
        <v>jan-abril</v>
      </c>
      <c r="N5" s="447"/>
      <c r="O5" s="149" t="str">
        <f>I5</f>
        <v>2022 /2021</v>
      </c>
      <c r="P5"/>
      <c r="Q5" s="460" t="str">
        <f>E5</f>
        <v>jan-abril</v>
      </c>
      <c r="R5" s="458"/>
      <c r="S5" s="149" t="str">
        <f>O5</f>
        <v>2022 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155">
        <f>E6</f>
        <v>2021</v>
      </c>
      <c r="H6" s="157">
        <f>F6</f>
        <v>2022</v>
      </c>
      <c r="I6" s="149" t="s">
        <v>1</v>
      </c>
      <c r="K6" s="154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46">
        <v>498450.82000000012</v>
      </c>
      <c r="F7" s="171">
        <v>476520.02000000048</v>
      </c>
      <c r="G7" s="305">
        <f>E7/E15</f>
        <v>0.47110733566362761</v>
      </c>
      <c r="H7" s="306">
        <f>F7/F15</f>
        <v>0.46735149041985369</v>
      </c>
      <c r="I7" s="190">
        <f t="shared" ref="I7:I11" si="0">(F7-E7)/E7</f>
        <v>-4.399792139974739E-2</v>
      </c>
      <c r="J7" s="51"/>
      <c r="K7" s="46">
        <v>136431.09599999993</v>
      </c>
      <c r="L7" s="171">
        <v>133476.78099999984</v>
      </c>
      <c r="M7" s="305">
        <f>K7/K15</f>
        <v>0.47877208716373948</v>
      </c>
      <c r="N7" s="306">
        <f>L7/L15</f>
        <v>0.46708169376053144</v>
      </c>
      <c r="O7" s="190">
        <f t="shared" ref="O7:O18" si="1">(L7-K7)/K7</f>
        <v>-2.165426421554285E-2</v>
      </c>
      <c r="P7" s="51"/>
      <c r="Q7" s="295">
        <f t="shared" ref="Q7:Q18" si="2">(K7/E7)*10</f>
        <v>2.7371024487430855</v>
      </c>
      <c r="R7" s="296">
        <f t="shared" ref="R7:R18" si="3">(L7/F7)*10</f>
        <v>2.801073940188278</v>
      </c>
      <c r="S7" s="67">
        <f>(R7-Q7)/Q7</f>
        <v>2.3371975526370638E-2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97">
        <v>407873.28000000009</v>
      </c>
      <c r="F8" s="298">
        <v>370648.90000000055</v>
      </c>
      <c r="G8" s="307">
        <f>E8/E7</f>
        <v>0.81828189188253309</v>
      </c>
      <c r="H8" s="308">
        <f>F8/F7</f>
        <v>0.77782440284460697</v>
      </c>
      <c r="I8" s="245">
        <f t="shared" si="0"/>
        <v>-9.1264571192306423E-2</v>
      </c>
      <c r="J8" s="56"/>
      <c r="K8" s="297">
        <v>126691.78999999992</v>
      </c>
      <c r="L8" s="298">
        <v>120633.22499999983</v>
      </c>
      <c r="M8" s="312">
        <f>K8/K7</f>
        <v>0.92861373773615352</v>
      </c>
      <c r="N8" s="308">
        <f>L8/L7</f>
        <v>0.90377685239502425</v>
      </c>
      <c r="O8" s="246">
        <f t="shared" si="1"/>
        <v>-4.7821291340189392E-2</v>
      </c>
      <c r="P8" s="56"/>
      <c r="Q8" s="299">
        <f t="shared" si="2"/>
        <v>3.1061556667796402</v>
      </c>
      <c r="R8" s="300">
        <f t="shared" si="3"/>
        <v>3.2546494809508313</v>
      </c>
      <c r="S8" s="210">
        <f t="shared" ref="S8:S18" si="4">(R8-Q8)/Q8</f>
        <v>4.7806301454667473E-2</v>
      </c>
    </row>
    <row r="9" spans="1:19" ht="24" customHeight="1" x14ac:dyDescent="0.25">
      <c r="A9" s="13"/>
      <c r="B9" s="1" t="s">
        <v>37</v>
      </c>
      <c r="D9" s="1"/>
      <c r="E9" s="268">
        <v>57742.790000000023</v>
      </c>
      <c r="F9" s="269">
        <v>74781.819999999949</v>
      </c>
      <c r="G9" s="309">
        <f>E9/E7</f>
        <v>0.11584450798977522</v>
      </c>
      <c r="H9" s="259">
        <f>F9/F7</f>
        <v>0.15693321762221002</v>
      </c>
      <c r="I9" s="210">
        <f t="shared" ref="I9:I10" si="5">(F9-E9)/E9</f>
        <v>0.29508497944072187</v>
      </c>
      <c r="J9" s="7"/>
      <c r="K9" s="268">
        <v>7323.0300000000016</v>
      </c>
      <c r="L9" s="269">
        <v>10330.091</v>
      </c>
      <c r="M9" s="309">
        <f>K9/K7</f>
        <v>5.367566643311291E-2</v>
      </c>
      <c r="N9" s="259">
        <f>L9/L7</f>
        <v>7.7392419285268896E-2</v>
      </c>
      <c r="O9" s="210">
        <f t="shared" si="1"/>
        <v>0.41063070887323938</v>
      </c>
      <c r="P9" s="7"/>
      <c r="Q9" s="299">
        <f t="shared" si="2"/>
        <v>1.2682154776379873</v>
      </c>
      <c r="R9" s="300">
        <f t="shared" si="3"/>
        <v>1.3813639464779015</v>
      </c>
      <c r="S9" s="210">
        <f t="shared" si="4"/>
        <v>8.9218646858536879E-2</v>
      </c>
    </row>
    <row r="10" spans="1:19" ht="24" customHeight="1" thickBot="1" x14ac:dyDescent="0.3">
      <c r="A10" s="13"/>
      <c r="B10" s="1" t="s">
        <v>36</v>
      </c>
      <c r="D10" s="1"/>
      <c r="E10" s="268">
        <v>32834.750000000007</v>
      </c>
      <c r="F10" s="269">
        <v>31089.300000000007</v>
      </c>
      <c r="G10" s="309">
        <f>E10/E7</f>
        <v>6.5873600127691639E-2</v>
      </c>
      <c r="H10" s="259">
        <f>F10/F7</f>
        <v>6.5242379533183043E-2</v>
      </c>
      <c r="I10" s="218">
        <f t="shared" si="5"/>
        <v>-5.3158620059540591E-2</v>
      </c>
      <c r="J10" s="7"/>
      <c r="K10" s="268">
        <v>2416.2760000000026</v>
      </c>
      <c r="L10" s="269">
        <v>2513.4650000000011</v>
      </c>
      <c r="M10" s="309">
        <f>K10/K7</f>
        <v>1.7710595830733512E-2</v>
      </c>
      <c r="N10" s="259">
        <f>L10/L7</f>
        <v>1.8830728319706811E-2</v>
      </c>
      <c r="O10" s="248">
        <f t="shared" si="1"/>
        <v>4.0222640128858782E-2</v>
      </c>
      <c r="P10" s="7"/>
      <c r="Q10" s="299">
        <f t="shared" si="2"/>
        <v>0.73588987277198759</v>
      </c>
      <c r="R10" s="300">
        <f t="shared" si="3"/>
        <v>0.80846625687937668</v>
      </c>
      <c r="S10" s="210">
        <f t="shared" si="4"/>
        <v>9.8623974581963814E-2</v>
      </c>
    </row>
    <row r="11" spans="1:19" ht="24" customHeight="1" thickBot="1" x14ac:dyDescent="0.3">
      <c r="A11" s="17" t="s">
        <v>21</v>
      </c>
      <c r="B11" s="18"/>
      <c r="C11" s="18"/>
      <c r="D11" s="18"/>
      <c r="E11" s="46">
        <v>559590.06000000029</v>
      </c>
      <c r="F11" s="171">
        <v>543098.04000000108</v>
      </c>
      <c r="G11" s="305">
        <f>E11/E15</f>
        <v>0.52889266433637239</v>
      </c>
      <c r="H11" s="306">
        <f>F11/F15</f>
        <v>0.53264850958014642</v>
      </c>
      <c r="I11" s="190">
        <f t="shared" si="0"/>
        <v>-2.9471609985351054E-2</v>
      </c>
      <c r="J11" s="51"/>
      <c r="K11" s="46">
        <v>148529.32600000003</v>
      </c>
      <c r="L11" s="171">
        <v>152290.74699999968</v>
      </c>
      <c r="M11" s="305">
        <f>K11/K15</f>
        <v>0.5212279128362608</v>
      </c>
      <c r="N11" s="306">
        <f>L11/L15</f>
        <v>0.53291830623946879</v>
      </c>
      <c r="O11" s="190">
        <f t="shared" si="1"/>
        <v>2.5324433236838712E-2</v>
      </c>
      <c r="P11" s="7"/>
      <c r="Q11" s="301">
        <f t="shared" si="2"/>
        <v>2.65425240040897</v>
      </c>
      <c r="R11" s="302">
        <f t="shared" si="3"/>
        <v>2.8041115191651098</v>
      </c>
      <c r="S11" s="69">
        <f t="shared" si="4"/>
        <v>5.6460010635405032E-2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251">
        <v>442633.34000000026</v>
      </c>
      <c r="F12" s="252">
        <v>407319.85000000108</v>
      </c>
      <c r="G12" s="309">
        <f>E12/E11</f>
        <v>0.79099571568515714</v>
      </c>
      <c r="H12" s="259">
        <f>F12/F11</f>
        <v>0.74999322405950919</v>
      </c>
      <c r="I12" s="245">
        <f t="shared" ref="I12:I18" si="6">(F12-E12)/E12</f>
        <v>-7.9780456664197849E-2</v>
      </c>
      <c r="J12" s="56"/>
      <c r="K12" s="251">
        <v>136991.70400000003</v>
      </c>
      <c r="L12" s="252">
        <v>138605.17899999968</v>
      </c>
      <c r="M12" s="309">
        <f>K12/K11</f>
        <v>0.92232091593817644</v>
      </c>
      <c r="N12" s="259">
        <f>L12/L11</f>
        <v>0.91013526251860843</v>
      </c>
      <c r="O12" s="245">
        <f t="shared" si="1"/>
        <v>1.1777902988925931E-2</v>
      </c>
      <c r="P12" s="56"/>
      <c r="Q12" s="299">
        <f t="shared" si="2"/>
        <v>3.0949251134132809</v>
      </c>
      <c r="R12" s="300">
        <f t="shared" si="3"/>
        <v>3.4028584415907872</v>
      </c>
      <c r="S12" s="210">
        <f t="shared" si="4"/>
        <v>9.9496212959381686E-2</v>
      </c>
    </row>
    <row r="13" spans="1:19" ht="24" customHeight="1" x14ac:dyDescent="0.25">
      <c r="A13" s="13"/>
      <c r="B13" s="4" t="s">
        <v>37</v>
      </c>
      <c r="D13" s="4"/>
      <c r="E13" s="235">
        <v>52354.450000000033</v>
      </c>
      <c r="F13" s="236">
        <v>51136.829999999973</v>
      </c>
      <c r="G13" s="309">
        <f>E13/E11</f>
        <v>9.3558577505826329E-2</v>
      </c>
      <c r="H13" s="259">
        <f>F13/F11</f>
        <v>9.415764048789399E-2</v>
      </c>
      <c r="I13" s="210">
        <f t="shared" ref="I13:I14" si="7">(F13-E13)/E13</f>
        <v>-2.3257239833482352E-2</v>
      </c>
      <c r="J13" s="212"/>
      <c r="K13" s="235">
        <v>6020.8880000000008</v>
      </c>
      <c r="L13" s="236">
        <v>5838.4570000000022</v>
      </c>
      <c r="M13" s="309">
        <f>K13/K11</f>
        <v>4.0536695090099578E-2</v>
      </c>
      <c r="N13" s="259">
        <f>L13/L11</f>
        <v>3.833756886096313E-2</v>
      </c>
      <c r="O13" s="210">
        <f t="shared" si="1"/>
        <v>-3.029968336896462E-2</v>
      </c>
      <c r="P13" s="212"/>
      <c r="Q13" s="299">
        <f t="shared" si="2"/>
        <v>1.1500241144735541</v>
      </c>
      <c r="R13" s="300">
        <f t="shared" si="3"/>
        <v>1.1417322896237418</v>
      </c>
      <c r="S13" s="210">
        <f t="shared" si="4"/>
        <v>-7.2101312880800093E-3</v>
      </c>
    </row>
    <row r="14" spans="1:19" ht="24" customHeight="1" thickBot="1" x14ac:dyDescent="0.3">
      <c r="A14" s="13"/>
      <c r="B14" s="1" t="s">
        <v>36</v>
      </c>
      <c r="D14" s="1"/>
      <c r="E14" s="235">
        <v>64602.26999999999</v>
      </c>
      <c r="F14" s="236">
        <v>84641.36000000003</v>
      </c>
      <c r="G14" s="309">
        <f>E14/E11</f>
        <v>0.1154457068090165</v>
      </c>
      <c r="H14" s="259">
        <f>F14/F11</f>
        <v>0.15584913545259685</v>
      </c>
      <c r="I14" s="218">
        <f t="shared" si="7"/>
        <v>0.31019173165277386</v>
      </c>
      <c r="J14" s="212"/>
      <c r="K14" s="235">
        <v>5516.7340000000004</v>
      </c>
      <c r="L14" s="236">
        <v>7847.1109999999953</v>
      </c>
      <c r="M14" s="309">
        <f>K14/K11</f>
        <v>3.7142388971724005E-2</v>
      </c>
      <c r="N14" s="259">
        <f>L14/L11</f>
        <v>5.1527168620428471E-2</v>
      </c>
      <c r="O14" s="248">
        <f t="shared" si="1"/>
        <v>0.42241967801963892</v>
      </c>
      <c r="P14" s="212"/>
      <c r="Q14" s="299">
        <f t="shared" si="2"/>
        <v>0.85395358398396859</v>
      </c>
      <c r="R14" s="300">
        <f t="shared" si="3"/>
        <v>0.92710124222956636</v>
      </c>
      <c r="S14" s="210">
        <f t="shared" si="4"/>
        <v>8.5657651209027519E-2</v>
      </c>
    </row>
    <row r="15" spans="1:19" ht="24" customHeight="1" thickBot="1" x14ac:dyDescent="0.3">
      <c r="A15" s="17" t="s">
        <v>12</v>
      </c>
      <c r="B15" s="18"/>
      <c r="C15" s="18"/>
      <c r="D15" s="18"/>
      <c r="E15" s="46">
        <v>1058040.8800000004</v>
      </c>
      <c r="F15" s="171">
        <v>1019618.0600000015</v>
      </c>
      <c r="G15" s="305">
        <f>G7+G11</f>
        <v>1</v>
      </c>
      <c r="H15" s="306">
        <f>H7+H11</f>
        <v>1</v>
      </c>
      <c r="I15" s="190">
        <f t="shared" si="6"/>
        <v>-3.6315061852807508E-2</v>
      </c>
      <c r="J15" s="51"/>
      <c r="K15" s="46">
        <v>284960.4219999999</v>
      </c>
      <c r="L15" s="171">
        <v>285767.52799999947</v>
      </c>
      <c r="M15" s="305">
        <f>M7+M11</f>
        <v>1.0000000000000002</v>
      </c>
      <c r="N15" s="306">
        <f>N7+N11</f>
        <v>1.0000000000000002</v>
      </c>
      <c r="O15" s="190">
        <f t="shared" si="1"/>
        <v>2.8323442053281474E-3</v>
      </c>
      <c r="P15" s="7"/>
      <c r="Q15" s="301">
        <f t="shared" si="2"/>
        <v>2.6932836659392572</v>
      </c>
      <c r="R15" s="302">
        <f t="shared" si="3"/>
        <v>2.8026919021030192</v>
      </c>
      <c r="S15" s="69">
        <f t="shared" si="4"/>
        <v>4.0622618978980431E-2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97">
        <f>E8+E12</f>
        <v>850506.62000000034</v>
      </c>
      <c r="F16" s="298">
        <f t="shared" ref="F16:F17" si="8">F8+F12</f>
        <v>777968.75000000163</v>
      </c>
      <c r="G16" s="307">
        <f>E16/E15</f>
        <v>0.80385043345395124</v>
      </c>
      <c r="H16" s="308">
        <f>F16/F15</f>
        <v>0.76300016694486616</v>
      </c>
      <c r="I16" s="246">
        <f t="shared" si="6"/>
        <v>-8.5287837030590882E-2</v>
      </c>
      <c r="J16" s="56"/>
      <c r="K16" s="297">
        <f t="shared" ref="K16:L18" si="9">K8+K12</f>
        <v>263683.49399999995</v>
      </c>
      <c r="L16" s="298">
        <f t="shared" si="9"/>
        <v>259238.40399999951</v>
      </c>
      <c r="M16" s="312">
        <f>K16/K15</f>
        <v>0.92533374336454355</v>
      </c>
      <c r="N16" s="308">
        <f>L16/L15</f>
        <v>0.90716536554846072</v>
      </c>
      <c r="O16" s="246">
        <f t="shared" si="1"/>
        <v>-1.6857672554962556E-2</v>
      </c>
      <c r="P16" s="56"/>
      <c r="Q16" s="299">
        <f t="shared" si="2"/>
        <v>3.1003108946994424</v>
      </c>
      <c r="R16" s="300">
        <f t="shared" si="3"/>
        <v>3.3322470086362594</v>
      </c>
      <c r="S16" s="210">
        <f t="shared" si="4"/>
        <v>7.4810598618788485E-2</v>
      </c>
    </row>
    <row r="17" spans="1:19" ht="24" customHeight="1" x14ac:dyDescent="0.25">
      <c r="A17" s="13"/>
      <c r="B17" s="4" t="s">
        <v>37</v>
      </c>
      <c r="C17" s="4"/>
      <c r="D17" s="213"/>
      <c r="E17" s="235">
        <f>E9+E13</f>
        <v>110097.24000000005</v>
      </c>
      <c r="F17" s="236">
        <f t="shared" si="8"/>
        <v>125918.64999999992</v>
      </c>
      <c r="G17" s="310">
        <f>E17/E15</f>
        <v>0.10405764283890431</v>
      </c>
      <c r="H17" s="259">
        <f>F17/F15</f>
        <v>0.12349590002358309</v>
      </c>
      <c r="I17" s="210">
        <f t="shared" si="6"/>
        <v>0.143703965694325</v>
      </c>
      <c r="J17" s="212"/>
      <c r="K17" s="235">
        <f t="shared" si="9"/>
        <v>13343.918000000001</v>
      </c>
      <c r="L17" s="236">
        <f t="shared" si="9"/>
        <v>16168.548000000003</v>
      </c>
      <c r="M17" s="309">
        <f>K17/K15</f>
        <v>4.6827267823178635E-2</v>
      </c>
      <c r="N17" s="259">
        <f>L17/L15</f>
        <v>5.657937454671208E-2</v>
      </c>
      <c r="O17" s="210">
        <f t="shared" si="1"/>
        <v>0.21167920846036378</v>
      </c>
      <c r="P17" s="212"/>
      <c r="Q17" s="299">
        <f t="shared" si="2"/>
        <v>1.2120120359057136</v>
      </c>
      <c r="R17" s="300">
        <f t="shared" si="3"/>
        <v>1.2840471208990896</v>
      </c>
      <c r="S17" s="210">
        <f t="shared" si="4"/>
        <v>5.943429838924455E-2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55">
        <f>E10+E14</f>
        <v>97437.01999999999</v>
      </c>
      <c r="F18" s="256">
        <f>F10+F14</f>
        <v>115730.66000000003</v>
      </c>
      <c r="G18" s="311">
        <f>E18/E15</f>
        <v>9.2091923707144432E-2</v>
      </c>
      <c r="H18" s="265">
        <f>F18/F15</f>
        <v>0.11350393303155092</v>
      </c>
      <c r="I18" s="247">
        <f t="shared" si="6"/>
        <v>0.18774835273082086</v>
      </c>
      <c r="J18" s="212"/>
      <c r="K18" s="255">
        <f t="shared" si="9"/>
        <v>7933.0100000000029</v>
      </c>
      <c r="L18" s="256">
        <f t="shared" si="9"/>
        <v>10360.575999999997</v>
      </c>
      <c r="M18" s="311">
        <f>K18/K15</f>
        <v>2.7838988812277959E-2</v>
      </c>
      <c r="N18" s="265">
        <f>L18/L15</f>
        <v>3.6255259904827315E-2</v>
      </c>
      <c r="O18" s="247">
        <f t="shared" si="1"/>
        <v>0.30600818604791791</v>
      </c>
      <c r="P18" s="212"/>
      <c r="Q18" s="303">
        <f t="shared" si="2"/>
        <v>0.81416796203332198</v>
      </c>
      <c r="R18" s="304">
        <f t="shared" si="3"/>
        <v>0.89523173893590458</v>
      </c>
      <c r="S18" s="218">
        <f t="shared" si="4"/>
        <v>9.9566404824051338E-2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40"/>
    <col min="19" max="19" width="10.85546875" customWidth="1"/>
  </cols>
  <sheetData>
    <row r="1" spans="1:19" ht="15.75" x14ac:dyDescent="0.25">
      <c r="A1" s="35" t="s">
        <v>154</v>
      </c>
      <c r="B1" s="5"/>
    </row>
    <row r="3" spans="1:19" ht="15.75" thickBot="1" x14ac:dyDescent="0.3"/>
    <row r="4" spans="1:19" x14ac:dyDescent="0.25">
      <c r="A4" s="437" t="s">
        <v>16</v>
      </c>
      <c r="B4" s="451"/>
      <c r="C4" s="451"/>
      <c r="D4" s="451"/>
      <c r="E4" s="454" t="s">
        <v>1</v>
      </c>
      <c r="F4" s="455"/>
      <c r="G4" s="450" t="s">
        <v>104</v>
      </c>
      <c r="H4" s="450"/>
      <c r="I4" s="148" t="s">
        <v>0</v>
      </c>
      <c r="K4" s="456" t="s">
        <v>19</v>
      </c>
      <c r="L4" s="450"/>
      <c r="M4" s="448" t="s">
        <v>13</v>
      </c>
      <c r="N4" s="449"/>
      <c r="O4" s="148" t="s">
        <v>0</v>
      </c>
      <c r="Q4" s="462" t="s">
        <v>22</v>
      </c>
      <c r="R4" s="450"/>
      <c r="S4" s="148" t="s">
        <v>0</v>
      </c>
    </row>
    <row r="5" spans="1:19" x14ac:dyDescent="0.25">
      <c r="A5" s="452"/>
      <c r="B5" s="463"/>
      <c r="C5" s="463"/>
      <c r="D5" s="463"/>
      <c r="E5" s="457" t="s">
        <v>76</v>
      </c>
      <c r="F5" s="458"/>
      <c r="G5" s="459" t="str">
        <f>E5</f>
        <v>abril</v>
      </c>
      <c r="H5" s="459"/>
      <c r="I5" s="149" t="s">
        <v>133</v>
      </c>
      <c r="K5" s="460" t="str">
        <f>E5</f>
        <v>abril</v>
      </c>
      <c r="L5" s="459"/>
      <c r="M5" s="461" t="str">
        <f>E5</f>
        <v>abril</v>
      </c>
      <c r="N5" s="447"/>
      <c r="O5" s="149" t="str">
        <f>I5</f>
        <v>2022 /2021</v>
      </c>
      <c r="Q5" s="460" t="str">
        <f>E5</f>
        <v>abril</v>
      </c>
      <c r="R5" s="458"/>
      <c r="S5" s="149" t="str">
        <f>O5</f>
        <v>2022 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336">
        <f>E6</f>
        <v>2021</v>
      </c>
      <c r="H6" s="157">
        <f>F6</f>
        <v>2022</v>
      </c>
      <c r="I6" s="149" t="s">
        <v>1</v>
      </c>
      <c r="K6" s="335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Q6" s="335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134299.99999999985</v>
      </c>
      <c r="F7" s="165">
        <v>130793.70000000001</v>
      </c>
      <c r="G7" s="305">
        <f>E7/E15</f>
        <v>0.467717399783798</v>
      </c>
      <c r="H7" s="306">
        <f>F7/F15</f>
        <v>0.50125740037000566</v>
      </c>
      <c r="I7" s="355">
        <f t="shared" ref="I7:I18" si="0">(F7-E7)/E7</f>
        <v>-2.6107967237526782E-2</v>
      </c>
      <c r="J7" s="2"/>
      <c r="K7" s="22">
        <v>35728.330000000024</v>
      </c>
      <c r="L7" s="165">
        <v>35787.389999999978</v>
      </c>
      <c r="M7" s="305">
        <f>K7/K15</f>
        <v>0.46273117403610992</v>
      </c>
      <c r="N7" s="306">
        <f>L7/L15</f>
        <v>0.48896023787033988</v>
      </c>
      <c r="O7" s="355">
        <f t="shared" ref="O7:O18" si="1">(L7-K7)/K7</f>
        <v>1.6530299624962594E-3</v>
      </c>
      <c r="P7" s="2"/>
      <c r="Q7" s="219">
        <f t="shared" ref="Q7:R18" si="2">(K7/E7)*10</f>
        <v>2.6603373045420748</v>
      </c>
      <c r="R7" s="220">
        <f t="shared" si="2"/>
        <v>2.7361707788677876</v>
      </c>
      <c r="S7" s="349">
        <f>(R7-Q7)/Q7</f>
        <v>2.8505210296543956E-2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110094.72999999985</v>
      </c>
      <c r="F8" s="209">
        <v>98754.090000000011</v>
      </c>
      <c r="G8" s="307">
        <f>E8/E7</f>
        <v>0.81976716306775854</v>
      </c>
      <c r="H8" s="308">
        <f>F8/F7</f>
        <v>0.75503705453703052</v>
      </c>
      <c r="I8" s="356">
        <f t="shared" si="0"/>
        <v>-0.1030080186399463</v>
      </c>
      <c r="K8" s="208">
        <v>33222.704000000027</v>
      </c>
      <c r="L8" s="209">
        <v>32153.761999999977</v>
      </c>
      <c r="M8" s="312">
        <f>K8/K7</f>
        <v>0.92987004990157685</v>
      </c>
      <c r="N8" s="308">
        <f>L8/L7</f>
        <v>0.89846624746873127</v>
      </c>
      <c r="O8" s="357">
        <f t="shared" si="1"/>
        <v>-3.2175045113728526E-2</v>
      </c>
      <c r="Q8" s="221">
        <f t="shared" si="2"/>
        <v>3.0176470753868125</v>
      </c>
      <c r="R8" s="222">
        <f t="shared" si="2"/>
        <v>3.2559423108450467</v>
      </c>
      <c r="S8" s="358">
        <f t="shared" ref="S8:S18" si="3">(R8-Q8)/Q8</f>
        <v>7.8967231589760586E-2</v>
      </c>
    </row>
    <row r="9" spans="1:19" ht="24" customHeight="1" x14ac:dyDescent="0.25">
      <c r="A9" s="13"/>
      <c r="B9" t="s">
        <v>37</v>
      </c>
      <c r="E9" s="24">
        <v>13565.45</v>
      </c>
      <c r="F9" s="160">
        <v>21228.809999999994</v>
      </c>
      <c r="G9" s="359">
        <f>E9/E7</f>
        <v>0.10100856291883854</v>
      </c>
      <c r="H9" s="259">
        <f>F9/F7</f>
        <v>0.16230758820952379</v>
      </c>
      <c r="I9" s="358">
        <f t="shared" si="0"/>
        <v>0.56491749260068724</v>
      </c>
      <c r="K9" s="24">
        <v>1715.5149999999999</v>
      </c>
      <c r="L9" s="160">
        <v>2873.8290000000006</v>
      </c>
      <c r="M9" s="359">
        <f>K9/K7</f>
        <v>4.8015538369691468E-2</v>
      </c>
      <c r="N9" s="259">
        <f>L9/L7</f>
        <v>8.0302838513789429E-2</v>
      </c>
      <c r="O9" s="358">
        <f t="shared" si="1"/>
        <v>0.67519899272230255</v>
      </c>
      <c r="Q9" s="221">
        <f t="shared" si="2"/>
        <v>1.2646207829449077</v>
      </c>
      <c r="R9" s="222">
        <f t="shared" si="2"/>
        <v>1.3537400353576114</v>
      </c>
      <c r="S9" s="358">
        <f t="shared" si="3"/>
        <v>7.0471127483112239E-2</v>
      </c>
    </row>
    <row r="10" spans="1:19" ht="24" customHeight="1" thickBot="1" x14ac:dyDescent="0.3">
      <c r="A10" s="13"/>
      <c r="B10" t="s">
        <v>36</v>
      </c>
      <c r="E10" s="24">
        <v>10639.820000000002</v>
      </c>
      <c r="F10" s="160">
        <v>10810.8</v>
      </c>
      <c r="G10" s="359">
        <f>E10/E7</f>
        <v>7.9224274013402929E-2</v>
      </c>
      <c r="H10" s="259">
        <f>F10/F7</f>
        <v>8.265535725344568E-2</v>
      </c>
      <c r="I10" s="360">
        <f t="shared" si="0"/>
        <v>1.6069820730049731E-2</v>
      </c>
      <c r="K10" s="24">
        <v>790.11099999999999</v>
      </c>
      <c r="L10" s="160">
        <v>759.79899999999998</v>
      </c>
      <c r="M10" s="359">
        <f>K10/K7</f>
        <v>2.211441172873178E-2</v>
      </c>
      <c r="N10" s="259">
        <f>L10/L7</f>
        <v>2.1230914017479355E-2</v>
      </c>
      <c r="O10" s="361">
        <f t="shared" si="1"/>
        <v>-3.8364229836061026E-2</v>
      </c>
      <c r="Q10" s="221">
        <f t="shared" si="2"/>
        <v>0.74259808906541647</v>
      </c>
      <c r="R10" s="222">
        <f t="shared" si="2"/>
        <v>0.70281477781477775</v>
      </c>
      <c r="S10" s="358">
        <f t="shared" si="3"/>
        <v>-5.3573139813364312E-2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152839.19999999995</v>
      </c>
      <c r="F11" s="165">
        <v>130137.50999999998</v>
      </c>
      <c r="G11" s="305">
        <f>E11/E15</f>
        <v>0.53228260021620188</v>
      </c>
      <c r="H11" s="306">
        <f>F11/F15</f>
        <v>0.49874259962999445</v>
      </c>
      <c r="I11" s="355">
        <f t="shared" si="0"/>
        <v>-0.14853316426675867</v>
      </c>
      <c r="J11" s="2"/>
      <c r="K11" s="22">
        <v>41483.519999999982</v>
      </c>
      <c r="L11" s="165">
        <v>37403.407999999996</v>
      </c>
      <c r="M11" s="305">
        <f>K11/K15</f>
        <v>0.53726882596388992</v>
      </c>
      <c r="N11" s="306">
        <f>L11/L15</f>
        <v>0.51103976212966029</v>
      </c>
      <c r="O11" s="355">
        <f t="shared" si="1"/>
        <v>-9.835500941096581E-2</v>
      </c>
      <c r="Q11" s="223">
        <f t="shared" si="2"/>
        <v>2.7141937408727603</v>
      </c>
      <c r="R11" s="224">
        <f t="shared" si="2"/>
        <v>2.8741450485720836</v>
      </c>
      <c r="S11" s="362">
        <f t="shared" si="3"/>
        <v>5.8931426040312915E-2</v>
      </c>
    </row>
    <row r="12" spans="1:19" s="8" customFormat="1" ht="24" customHeight="1" x14ac:dyDescent="0.25">
      <c r="A12" s="57"/>
      <c r="B12" s="8" t="s">
        <v>33</v>
      </c>
      <c r="E12" s="36">
        <v>123134.13999999996</v>
      </c>
      <c r="F12" s="161">
        <v>98149.13999999997</v>
      </c>
      <c r="G12" s="359">
        <f>E12/E11</f>
        <v>0.80564501777031017</v>
      </c>
      <c r="H12" s="259">
        <f>F12/F11</f>
        <v>0.75419561969489035</v>
      </c>
      <c r="I12" s="356">
        <f t="shared" si="0"/>
        <v>-0.202908795237454</v>
      </c>
      <c r="K12" s="36">
        <v>38330.681999999986</v>
      </c>
      <c r="L12" s="161">
        <v>34106.267999999996</v>
      </c>
      <c r="M12" s="359">
        <f>K12/K11</f>
        <v>0.92399781889290022</v>
      </c>
      <c r="N12" s="259">
        <f>L12/L11</f>
        <v>0.91184920903464195</v>
      </c>
      <c r="O12" s="356">
        <f t="shared" si="1"/>
        <v>-0.11020972702755436</v>
      </c>
      <c r="Q12" s="221">
        <f t="shared" si="2"/>
        <v>3.1129207545527176</v>
      </c>
      <c r="R12" s="222">
        <f t="shared" si="2"/>
        <v>3.474943132461477</v>
      </c>
      <c r="S12" s="358">
        <f t="shared" si="3"/>
        <v>0.11629668933245201</v>
      </c>
    </row>
    <row r="13" spans="1:19" ht="24" customHeight="1" x14ac:dyDescent="0.25">
      <c r="A13" s="13"/>
      <c r="B13" s="8" t="s">
        <v>37</v>
      </c>
      <c r="D13" s="8"/>
      <c r="E13" s="24">
        <v>13553.790000000003</v>
      </c>
      <c r="F13" s="160">
        <v>11382.809999999994</v>
      </c>
      <c r="G13" s="359">
        <f>E13/E11</f>
        <v>8.8680063753277999E-2</v>
      </c>
      <c r="H13" s="259">
        <f>F13/F11</f>
        <v>8.746755643319129E-2</v>
      </c>
      <c r="I13" s="358">
        <f t="shared" si="0"/>
        <v>-0.16017512444858659</v>
      </c>
      <c r="K13" s="24">
        <v>1731.5389999999995</v>
      </c>
      <c r="L13" s="160">
        <v>1379.4899999999993</v>
      </c>
      <c r="M13" s="359">
        <f>K13/K11</f>
        <v>4.1740406792866183E-2</v>
      </c>
      <c r="N13" s="259">
        <f>L13/L11</f>
        <v>3.6881398614800005E-2</v>
      </c>
      <c r="O13" s="358">
        <f t="shared" si="1"/>
        <v>-0.20331566311818577</v>
      </c>
      <c r="Q13" s="221">
        <f t="shared" si="2"/>
        <v>1.2775312292724021</v>
      </c>
      <c r="R13" s="222">
        <f t="shared" si="2"/>
        <v>1.2119063746122443</v>
      </c>
      <c r="S13" s="358">
        <f t="shared" si="3"/>
        <v>-5.136849351035707E-2</v>
      </c>
    </row>
    <row r="14" spans="1:19" ht="24" customHeight="1" thickBot="1" x14ac:dyDescent="0.3">
      <c r="A14" s="13"/>
      <c r="B14" t="s">
        <v>36</v>
      </c>
      <c r="E14" s="24">
        <v>16151.270000000002</v>
      </c>
      <c r="F14" s="160">
        <v>20605.560000000005</v>
      </c>
      <c r="G14" s="359">
        <f>E14/E11</f>
        <v>0.10567491847641186</v>
      </c>
      <c r="H14" s="259">
        <f>F14/F11</f>
        <v>0.1583368238719183</v>
      </c>
      <c r="I14" s="360">
        <f t="shared" si="0"/>
        <v>0.27578574316446952</v>
      </c>
      <c r="K14" s="24">
        <v>1421.2990000000004</v>
      </c>
      <c r="L14" s="160">
        <v>1917.6499999999992</v>
      </c>
      <c r="M14" s="359">
        <f>K14/K11</f>
        <v>3.4261774314233724E-2</v>
      </c>
      <c r="N14" s="259">
        <f>L14/L11</f>
        <v>5.1269392350557989E-2</v>
      </c>
      <c r="O14" s="361">
        <f t="shared" si="1"/>
        <v>0.3492234920308806</v>
      </c>
      <c r="Q14" s="221">
        <f t="shared" si="2"/>
        <v>0.87999209969247016</v>
      </c>
      <c r="R14" s="222">
        <f t="shared" si="2"/>
        <v>0.93064687395052537</v>
      </c>
      <c r="S14" s="358">
        <f t="shared" si="3"/>
        <v>5.7562760251776653E-2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287139.19999999984</v>
      </c>
      <c r="F15" s="165">
        <v>260931.20999999996</v>
      </c>
      <c r="G15" s="305">
        <f>G7+G11</f>
        <v>0.99999999999999989</v>
      </c>
      <c r="H15" s="306">
        <f>H7+H11</f>
        <v>1</v>
      </c>
      <c r="I15" s="355">
        <f t="shared" si="0"/>
        <v>-9.1272769444227367E-2</v>
      </c>
      <c r="J15" s="2"/>
      <c r="K15" s="22">
        <v>77211.85000000002</v>
      </c>
      <c r="L15" s="165">
        <v>73190.797999999966</v>
      </c>
      <c r="M15" s="305">
        <f>M7+M11</f>
        <v>0.99999999999999978</v>
      </c>
      <c r="N15" s="306">
        <f>N7+N11</f>
        <v>1.0000000000000002</v>
      </c>
      <c r="O15" s="355">
        <f t="shared" si="1"/>
        <v>-5.2078171938634461E-2</v>
      </c>
      <c r="Q15" s="223">
        <f t="shared" si="2"/>
        <v>2.6890041485105503</v>
      </c>
      <c r="R15" s="224">
        <f t="shared" si="2"/>
        <v>2.8049844248221585</v>
      </c>
      <c r="S15" s="362">
        <f t="shared" si="3"/>
        <v>4.3131311781668374E-2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233228.86999999982</v>
      </c>
      <c r="F16" s="209">
        <f t="shared" ref="F16:F17" si="4">F8+F12</f>
        <v>196903.22999999998</v>
      </c>
      <c r="G16" s="307">
        <f>E16/E15</f>
        <v>0.81225019084820171</v>
      </c>
      <c r="H16" s="308">
        <f>F16/F15</f>
        <v>0.75461739513644233</v>
      </c>
      <c r="I16" s="357">
        <f t="shared" si="0"/>
        <v>-0.15575104402812512</v>
      </c>
      <c r="J16" s="8"/>
      <c r="K16" s="208">
        <f t="shared" ref="K16:L18" si="5">K8+K12</f>
        <v>71553.386000000013</v>
      </c>
      <c r="L16" s="209">
        <f t="shared" si="5"/>
        <v>66260.02999999997</v>
      </c>
      <c r="M16" s="312">
        <f>K16/K15</f>
        <v>0.92671508324175622</v>
      </c>
      <c r="N16" s="308">
        <f>L16/L15</f>
        <v>0.90530547296396469</v>
      </c>
      <c r="O16" s="357">
        <f t="shared" si="1"/>
        <v>-7.3977715044820411E-2</v>
      </c>
      <c r="P16" s="8"/>
      <c r="Q16" s="221">
        <f t="shared" si="2"/>
        <v>3.0679472056782711</v>
      </c>
      <c r="R16" s="222">
        <f t="shared" si="2"/>
        <v>3.3651063012018634</v>
      </c>
      <c r="S16" s="358">
        <f t="shared" si="3"/>
        <v>9.6859259824810279E-2</v>
      </c>
    </row>
    <row r="17" spans="1:19" ht="24" customHeight="1" x14ac:dyDescent="0.25">
      <c r="A17" s="13"/>
      <c r="B17" s="8" t="s">
        <v>37</v>
      </c>
      <c r="C17" s="8"/>
      <c r="D17" s="213"/>
      <c r="E17" s="24">
        <f>E9+E13</f>
        <v>27119.240000000005</v>
      </c>
      <c r="F17" s="160">
        <f t="shared" si="4"/>
        <v>32611.619999999988</v>
      </c>
      <c r="G17" s="363">
        <f>E17/E15</f>
        <v>9.4446317326230697E-2</v>
      </c>
      <c r="H17" s="259">
        <f>F17/F15</f>
        <v>0.12498167620500435</v>
      </c>
      <c r="I17" s="358">
        <f t="shared" si="0"/>
        <v>0.20252706196781259</v>
      </c>
      <c r="K17" s="24">
        <f t="shared" si="5"/>
        <v>3447.0539999999992</v>
      </c>
      <c r="L17" s="160">
        <f t="shared" si="5"/>
        <v>4253.3189999999995</v>
      </c>
      <c r="M17" s="359">
        <f>K17/K15</f>
        <v>4.4644105794641606E-2</v>
      </c>
      <c r="N17" s="259">
        <f>L17/L15</f>
        <v>5.8112756196482533E-2</v>
      </c>
      <c r="O17" s="358">
        <f t="shared" si="1"/>
        <v>0.23389973003033909</v>
      </c>
      <c r="Q17" s="221">
        <f t="shared" si="2"/>
        <v>1.2710732306657555</v>
      </c>
      <c r="R17" s="222">
        <f t="shared" si="2"/>
        <v>1.3042341962772783</v>
      </c>
      <c r="S17" s="358">
        <f t="shared" si="3"/>
        <v>2.6088949724913928E-2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6">
        <f>E10+E14</f>
        <v>26791.090000000004</v>
      </c>
      <c r="F18" s="162">
        <f>F10+F14</f>
        <v>31416.360000000004</v>
      </c>
      <c r="G18" s="311">
        <f>E18/E15</f>
        <v>9.3303491825567603E-2</v>
      </c>
      <c r="H18" s="265">
        <f>F18/F15</f>
        <v>0.12040092865855337</v>
      </c>
      <c r="I18" s="364">
        <f t="shared" si="0"/>
        <v>0.17264209854843532</v>
      </c>
      <c r="K18" s="26">
        <f t="shared" si="5"/>
        <v>2211.4100000000003</v>
      </c>
      <c r="L18" s="162">
        <f t="shared" si="5"/>
        <v>2677.4489999999992</v>
      </c>
      <c r="M18" s="311">
        <f>K18/K15</f>
        <v>2.8640810963602086E-2</v>
      </c>
      <c r="N18" s="265">
        <f>L18/L15</f>
        <v>3.6581770839552816E-2</v>
      </c>
      <c r="O18" s="364">
        <f t="shared" si="1"/>
        <v>0.21074291967568148</v>
      </c>
      <c r="Q18" s="225">
        <f t="shared" si="2"/>
        <v>0.82542740888855215</v>
      </c>
      <c r="R18" s="226">
        <f t="shared" si="2"/>
        <v>0.85224672750121233</v>
      </c>
      <c r="S18" s="360">
        <f t="shared" si="3"/>
        <v>3.2491432103972311E-2</v>
      </c>
    </row>
    <row r="19" spans="1:19" ht="6.75" customHeight="1" x14ac:dyDescent="0.25">
      <c r="Q19" s="227"/>
      <c r="R19" s="227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2022-06-17T07:56:40Z</dcterms:modified>
</cp:coreProperties>
</file>